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 tabRatio="915"/>
  </bookViews>
  <sheets>
    <sheet name="Осн. фін. пок." sheetId="14" r:id="rId1"/>
    <sheet name="I. Фін результат" sheetId="2" r:id="rId2"/>
    <sheet name="Розшифровка фінрезультати" sheetId="21" r:id="rId3"/>
    <sheet name="ІІ. Розр. з бюджетом" sheetId="19" r:id="rId4"/>
    <sheet name="Розшифровка з розр з бюджет" sheetId="25" r:id="rId5"/>
    <sheet name="ІІІ. Рух грош. коштів" sheetId="18" r:id="rId6"/>
    <sheet name="Розшифровка до Руху" sheetId="22" r:id="rId7"/>
    <sheet name="IV. Кап. інвестиції" sheetId="3" r:id="rId8"/>
    <sheet name="Розшифровка до капівидатків" sheetId="23" r:id="rId9"/>
    <sheet name=" V. Коефіцієнти" sheetId="11" r:id="rId10"/>
    <sheet name="6.1. Інша інфо_1" sheetId="10" r:id="rId11"/>
    <sheet name="6.2. Інша інфо_2" sheetId="9" r:id="rId12"/>
    <sheet name="VII Статутн. капіт" sheetId="20" r:id="rId13"/>
    <sheet name="Розшифровка до Статутного" sheetId="2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9">' V. Коефіцієнти'!$5:$5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5">'ІІІ. Рух грош. коштів'!$4:$6</definedName>
    <definedName name="_xlnm.Print_Titles" localSheetId="0">'Осн. фін. пок.'!$21:$23</definedName>
    <definedName name="_xlnm.Print_Titles" localSheetId="8">'Розшифровка до капівидатків'!$4:$5</definedName>
    <definedName name="_xlnm.Print_Titles" localSheetId="6">'Розшифровка до Руху'!$4:$5</definedName>
    <definedName name="_xlnm.Print_Titles" localSheetId="2">'Розшифровка фінрезультати'!$4:$5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9">' V. Коефіцієнти'!$A$1:$H$24</definedName>
    <definedName name="_xlnm.Print_Area" localSheetId="10">'6.1. Інша інфо_1'!$A$1:$O$63</definedName>
    <definedName name="_xlnm.Print_Area" localSheetId="11">'6.2. Інша інфо_2'!$A$1:$AF$73</definedName>
    <definedName name="_xlnm.Print_Area" localSheetId="7">'IV. Кап. інвестиції'!$A$1:$H$18</definedName>
    <definedName name="_xlnm.Print_Area" localSheetId="12">'VII Статутн. капіт'!$A$1:$H$17</definedName>
    <definedName name="_xlnm.Print_Area" localSheetId="5">'ІІІ. Рух грош. коштів'!$A$1:$H$72</definedName>
    <definedName name="_xlnm.Print_Area" localSheetId="0">'Осн. фін. пок.'!$A$1:$H$131</definedName>
    <definedName name="_xlnm.Print_Area" localSheetId="8">'Розшифровка до капівидатків'!$A$1:$G$66</definedName>
    <definedName name="_xlnm.Print_Area" localSheetId="6">'Розшифровка до Руху'!$A$1:$G$91</definedName>
    <definedName name="_xlnm.Print_Area" localSheetId="13">'Розшифровка до Статутного'!$A$1:$G$14</definedName>
    <definedName name="_xlnm.Print_Area" localSheetId="4">'Розшифровка з розр з бюджет'!$A$1:$G$34</definedName>
    <definedName name="_xlnm.Print_Area" localSheetId="2">'Розшифровка фінрезультати'!$A$1:$G$71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fileRecoveryPr autoRecover="0"/>
</workbook>
</file>

<file path=xl/calcChain.xml><?xml version="1.0" encoding="utf-8"?>
<calcChain xmlns="http://schemas.openxmlformats.org/spreadsheetml/2006/main">
  <c r="H49" i="18" l="1"/>
  <c r="G49" i="18"/>
  <c r="H46" i="18"/>
  <c r="G46" i="18"/>
  <c r="G72" i="22" l="1"/>
  <c r="F72" i="22"/>
  <c r="G71" i="22"/>
  <c r="F71" i="22"/>
  <c r="G70" i="22"/>
  <c r="F70" i="22"/>
  <c r="G69" i="22"/>
  <c r="F69" i="22"/>
  <c r="G68" i="22"/>
  <c r="F68" i="22"/>
  <c r="G67" i="22"/>
  <c r="F67" i="22"/>
  <c r="G66" i="22"/>
  <c r="F66" i="22"/>
  <c r="G65" i="22"/>
  <c r="F65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8" i="22"/>
  <c r="F58" i="22"/>
  <c r="G57" i="22"/>
  <c r="F57" i="22"/>
  <c r="G45" i="22"/>
  <c r="F45" i="22"/>
  <c r="AF45" i="9" l="1"/>
  <c r="AD45" i="9"/>
  <c r="AE45" i="9" s="1"/>
  <c r="AC45" i="9"/>
  <c r="X45" i="9"/>
  <c r="W45" i="9"/>
  <c r="AD46" i="9"/>
  <c r="AE46" i="9" s="1"/>
  <c r="AC46" i="9"/>
  <c r="X46" i="9"/>
  <c r="W46" i="9"/>
  <c r="AF44" i="9"/>
  <c r="AD44" i="9"/>
  <c r="AE44" i="9" s="1"/>
  <c r="AC44" i="9"/>
  <c r="X44" i="9"/>
  <c r="W44" i="9"/>
  <c r="F14" i="23"/>
  <c r="G14" i="23"/>
  <c r="F16" i="23"/>
  <c r="AF46" i="9" l="1"/>
  <c r="E66" i="21" l="1"/>
  <c r="C66" i="21"/>
  <c r="F52" i="21" l="1"/>
  <c r="F34" i="21"/>
  <c r="G34" i="21"/>
  <c r="F31" i="21"/>
  <c r="G31" i="21"/>
  <c r="F32" i="21"/>
  <c r="G32" i="21"/>
  <c r="F27" i="21"/>
  <c r="G27" i="21"/>
  <c r="H30" i="2"/>
  <c r="G30" i="2"/>
  <c r="H29" i="2"/>
  <c r="G29" i="2"/>
  <c r="V49" i="9" l="1"/>
  <c r="AD41" i="9"/>
  <c r="X41" i="9"/>
  <c r="W41" i="9"/>
  <c r="AD40" i="9"/>
  <c r="AC40" i="9"/>
  <c r="X40" i="9"/>
  <c r="W40" i="9"/>
  <c r="AE40" i="9" l="1"/>
  <c r="AF40" i="9"/>
  <c r="C103" i="14" l="1"/>
  <c r="C106" i="14" s="1"/>
  <c r="C99" i="14"/>
  <c r="C94" i="14"/>
  <c r="C54" i="23"/>
  <c r="C53" i="23" s="1"/>
  <c r="C51" i="23"/>
  <c r="C49" i="23"/>
  <c r="C47" i="23"/>
  <c r="C43" i="23"/>
  <c r="C23" i="23"/>
  <c r="C10" i="23"/>
  <c r="C7" i="23"/>
  <c r="C7" i="3"/>
  <c r="C77" i="22"/>
  <c r="C73" i="22"/>
  <c r="C54" i="22"/>
  <c r="C42" i="22"/>
  <c r="C40" i="22"/>
  <c r="C28" i="22"/>
  <c r="C15" i="22"/>
  <c r="C9" i="22"/>
  <c r="C7" i="22" s="1"/>
  <c r="E8" i="18"/>
  <c r="C58" i="18"/>
  <c r="C54" i="18"/>
  <c r="C64" i="18" s="1"/>
  <c r="C44" i="18"/>
  <c r="C41" i="18"/>
  <c r="C36" i="18"/>
  <c r="C52" i="18" s="1"/>
  <c r="C21" i="18"/>
  <c r="C18" i="18"/>
  <c r="C8" i="18"/>
  <c r="C34" i="18" s="1"/>
  <c r="C65" i="18" s="1"/>
  <c r="C68" i="18" s="1"/>
  <c r="C43" i="19"/>
  <c r="C40" i="19"/>
  <c r="C36" i="19"/>
  <c r="C27" i="19"/>
  <c r="C19" i="19"/>
  <c r="C54" i="21"/>
  <c r="C43" i="21"/>
  <c r="C40" i="21"/>
  <c r="C38" i="21"/>
  <c r="C24" i="21"/>
  <c r="C6" i="21"/>
  <c r="C39" i="22" l="1"/>
  <c r="C36" i="22" s="1"/>
  <c r="C95" i="2"/>
  <c r="C87" i="2"/>
  <c r="C86" i="2"/>
  <c r="C85" i="2"/>
  <c r="C84" i="2"/>
  <c r="C83" i="2"/>
  <c r="C67" i="2"/>
  <c r="C64" i="2"/>
  <c r="C52" i="2"/>
  <c r="C31" i="14" s="1"/>
  <c r="C48" i="2"/>
  <c r="C78" i="2" s="1"/>
  <c r="C40" i="2"/>
  <c r="C19" i="2"/>
  <c r="C9" i="2"/>
  <c r="C79" i="2" s="1"/>
  <c r="C25" i="14"/>
  <c r="C27" i="14" s="1"/>
  <c r="C26" i="14"/>
  <c r="C28" i="14"/>
  <c r="C29" i="14"/>
  <c r="C30" i="14"/>
  <c r="C35" i="14"/>
  <c r="C36" i="14"/>
  <c r="C37" i="14"/>
  <c r="C38" i="14"/>
  <c r="C39" i="14"/>
  <c r="C40" i="14"/>
  <c r="C42" i="14"/>
  <c r="C43" i="14"/>
  <c r="C49" i="14" s="1"/>
  <c r="C44" i="14"/>
  <c r="C45" i="14"/>
  <c r="C47" i="14"/>
  <c r="C48" i="14"/>
  <c r="C51" i="14"/>
  <c r="C53" i="14"/>
  <c r="C54" i="14"/>
  <c r="C55" i="14"/>
  <c r="C56" i="14"/>
  <c r="C57" i="14"/>
  <c r="C58" i="14"/>
  <c r="C32" i="14" l="1"/>
  <c r="C41" i="14" s="1"/>
  <c r="C46" i="14" s="1"/>
  <c r="C18" i="2"/>
  <c r="C59" i="2" s="1"/>
  <c r="C50" i="14"/>
  <c r="G48" i="18"/>
  <c r="H12" i="18"/>
  <c r="G12" i="18"/>
  <c r="C82" i="2" l="1"/>
  <c r="C88" i="2" s="1"/>
  <c r="C33" i="14" s="1"/>
  <c r="C34" i="14" s="1"/>
  <c r="C70" i="2"/>
  <c r="C75" i="2" s="1"/>
  <c r="G18" i="22"/>
  <c r="F18" i="22"/>
  <c r="D94" i="14" l="1"/>
  <c r="E120" i="14"/>
  <c r="G63" i="21" l="1"/>
  <c r="F63" i="21"/>
  <c r="G49" i="21"/>
  <c r="F49" i="21"/>
  <c r="G48" i="21"/>
  <c r="F48" i="21"/>
  <c r="G47" i="21"/>
  <c r="F47" i="21"/>
  <c r="G21" i="21" l="1"/>
  <c r="F21" i="21"/>
  <c r="D64" i="2" l="1"/>
  <c r="AD31" i="9" l="1"/>
  <c r="AC31" i="9"/>
  <c r="X31" i="9"/>
  <c r="W31" i="9"/>
  <c r="O31" i="9"/>
  <c r="P31" i="9" s="1"/>
  <c r="F17" i="23"/>
  <c r="G49" i="22"/>
  <c r="F49" i="22"/>
  <c r="AF31" i="9" l="1"/>
  <c r="AE31" i="9"/>
  <c r="AD50" i="9"/>
  <c r="AC50" i="9"/>
  <c r="X50" i="9"/>
  <c r="W50" i="9"/>
  <c r="AD33" i="9"/>
  <c r="AC33" i="9"/>
  <c r="X33" i="9"/>
  <c r="W33" i="9"/>
  <c r="O33" i="9"/>
  <c r="AF50" i="9" l="1"/>
  <c r="AE50" i="9"/>
  <c r="AF33" i="9"/>
  <c r="AE33" i="9"/>
  <c r="G14" i="22" l="1"/>
  <c r="F14" i="22"/>
  <c r="G13" i="22"/>
  <c r="F13" i="22"/>
  <c r="G12" i="22"/>
  <c r="F12" i="22"/>
  <c r="D9" i="22"/>
  <c r="E9" i="22"/>
  <c r="F8" i="24" l="1"/>
  <c r="G8" i="24"/>
  <c r="F9" i="24"/>
  <c r="G9" i="24"/>
  <c r="C87" i="22"/>
  <c r="G65" i="21" l="1"/>
  <c r="G53" i="21"/>
  <c r="F53" i="21"/>
  <c r="G51" i="21"/>
  <c r="G46" i="21"/>
  <c r="G42" i="21"/>
  <c r="F94" i="14"/>
  <c r="F33" i="22"/>
  <c r="G33" i="22"/>
  <c r="G32" i="22"/>
  <c r="G26" i="23"/>
  <c r="E94" i="14"/>
  <c r="D52" i="10"/>
  <c r="F51" i="21" l="1"/>
  <c r="E73" i="22"/>
  <c r="D73" i="22"/>
  <c r="F35" i="23" l="1"/>
  <c r="G35" i="23"/>
  <c r="G37" i="23"/>
  <c r="F37" i="23"/>
  <c r="G36" i="23"/>
  <c r="F36" i="23"/>
  <c r="G34" i="23"/>
  <c r="F34" i="23"/>
  <c r="G33" i="23"/>
  <c r="F33" i="23"/>
  <c r="G32" i="23"/>
  <c r="F32" i="23"/>
  <c r="G31" i="23"/>
  <c r="F31" i="23"/>
  <c r="G30" i="23"/>
  <c r="F30" i="23"/>
  <c r="G29" i="23"/>
  <c r="F29" i="23"/>
  <c r="G28" i="23"/>
  <c r="F28" i="23"/>
  <c r="G27" i="23"/>
  <c r="F27" i="23"/>
  <c r="F26" i="23"/>
  <c r="G25" i="23"/>
  <c r="F25" i="23"/>
  <c r="D87" i="22" l="1"/>
  <c r="E87" i="2"/>
  <c r="C113" i="14"/>
  <c r="C109" i="14"/>
  <c r="C7" i="24"/>
  <c r="C6" i="24" s="1"/>
  <c r="C9" i="20"/>
  <c r="C9" i="19"/>
  <c r="F86" i="22"/>
  <c r="F85" i="22"/>
  <c r="X53" i="9"/>
  <c r="N36" i="10"/>
  <c r="M36" i="10"/>
  <c r="K36" i="10"/>
  <c r="J36" i="10"/>
  <c r="N35" i="10"/>
  <c r="M35" i="10"/>
  <c r="K35" i="10"/>
  <c r="J35" i="10"/>
  <c r="N34" i="10"/>
  <c r="M34" i="10"/>
  <c r="K34" i="10"/>
  <c r="J34" i="10"/>
  <c r="C107" i="14" l="1"/>
  <c r="C17" i="19"/>
  <c r="G37" i="10"/>
  <c r="G31" i="19" l="1"/>
  <c r="G38" i="2"/>
  <c r="G53" i="22"/>
  <c r="F53" i="22"/>
  <c r="G52" i="22"/>
  <c r="F52" i="22"/>
  <c r="G51" i="22"/>
  <c r="F51" i="22"/>
  <c r="G50" i="22"/>
  <c r="F50" i="22"/>
  <c r="G48" i="22"/>
  <c r="F48" i="22"/>
  <c r="G47" i="22"/>
  <c r="F47" i="22"/>
  <c r="G46" i="22"/>
  <c r="F46" i="22"/>
  <c r="G44" i="22"/>
  <c r="F44" i="22"/>
  <c r="G43" i="22"/>
  <c r="F43" i="22"/>
  <c r="F84" i="22"/>
  <c r="F83" i="22"/>
  <c r="F82" i="22"/>
  <c r="F81" i="22"/>
  <c r="F80" i="22"/>
  <c r="F79" i="22"/>
  <c r="F78" i="22"/>
  <c r="G88" i="22"/>
  <c r="F88" i="22"/>
  <c r="E87" i="22"/>
  <c r="G87" i="22" s="1"/>
  <c r="D77" i="22"/>
  <c r="E77" i="22"/>
  <c r="F76" i="22"/>
  <c r="F75" i="22"/>
  <c r="F74" i="22"/>
  <c r="G56" i="22"/>
  <c r="F56" i="22"/>
  <c r="G55" i="22"/>
  <c r="F55" i="22"/>
  <c r="D54" i="22"/>
  <c r="E54" i="22"/>
  <c r="E42" i="22"/>
  <c r="G19" i="22"/>
  <c r="F19" i="22"/>
  <c r="G17" i="22"/>
  <c r="F17" i="22"/>
  <c r="G16" i="22"/>
  <c r="F16" i="22"/>
  <c r="G34" i="22"/>
  <c r="F34" i="22"/>
  <c r="F32" i="22"/>
  <c r="G31" i="22"/>
  <c r="F31" i="22"/>
  <c r="G30" i="22"/>
  <c r="F30" i="22"/>
  <c r="G29" i="22"/>
  <c r="F29" i="22"/>
  <c r="E28" i="22"/>
  <c r="D28" i="22"/>
  <c r="G77" i="22" l="1"/>
  <c r="F87" i="22"/>
  <c r="F77" i="22"/>
  <c r="D42" i="22"/>
  <c r="F42" i="22" s="1"/>
  <c r="H56" i="18"/>
  <c r="H55" i="18"/>
  <c r="H63" i="18"/>
  <c r="H62" i="18"/>
  <c r="H61" i="18"/>
  <c r="F44" i="18"/>
  <c r="H22" i="18"/>
  <c r="F21" i="18"/>
  <c r="D44" i="18"/>
  <c r="D21" i="18"/>
  <c r="E15" i="22"/>
  <c r="F103" i="14"/>
  <c r="F106" i="14" s="1"/>
  <c r="F99" i="14"/>
  <c r="G42" i="22" l="1"/>
  <c r="F107" i="14"/>
  <c r="D78" i="14" l="1"/>
  <c r="D77" i="14"/>
  <c r="D76" i="14"/>
  <c r="E7" i="24"/>
  <c r="E6" i="24" s="1"/>
  <c r="D7" i="24"/>
  <c r="D6" i="24" s="1"/>
  <c r="F9" i="20"/>
  <c r="E9" i="20"/>
  <c r="D9" i="20"/>
  <c r="H11" i="20"/>
  <c r="G11" i="20"/>
  <c r="AD53" i="9"/>
  <c r="AD48" i="9"/>
  <c r="AD47" i="9"/>
  <c r="AD43" i="9"/>
  <c r="AD42" i="9"/>
  <c r="AD39" i="9"/>
  <c r="AD38" i="9"/>
  <c r="AD34" i="9"/>
  <c r="AD32" i="9"/>
  <c r="AD30" i="9"/>
  <c r="AC53" i="9"/>
  <c r="AC49" i="9"/>
  <c r="AC48" i="9"/>
  <c r="AC47" i="9"/>
  <c r="AC42" i="9"/>
  <c r="AC39" i="9"/>
  <c r="AC38" i="9"/>
  <c r="AC34" i="9"/>
  <c r="AC32" i="9"/>
  <c r="AC30" i="9"/>
  <c r="X52" i="9"/>
  <c r="W52" i="9"/>
  <c r="X48" i="9"/>
  <c r="W48" i="9"/>
  <c r="X47" i="9"/>
  <c r="W47" i="9"/>
  <c r="X43" i="9"/>
  <c r="W43" i="9"/>
  <c r="X42" i="9"/>
  <c r="W42" i="9"/>
  <c r="X39" i="9"/>
  <c r="W39" i="9"/>
  <c r="X38" i="9"/>
  <c r="W38" i="9"/>
  <c r="X37" i="9"/>
  <c r="W37" i="9"/>
  <c r="X35" i="9"/>
  <c r="W35" i="9"/>
  <c r="X34" i="9"/>
  <c r="W34" i="9"/>
  <c r="X32" i="9"/>
  <c r="W32" i="9"/>
  <c r="X30" i="9"/>
  <c r="W30" i="9"/>
  <c r="V51" i="9"/>
  <c r="AD51" i="9" s="1"/>
  <c r="W49" i="9"/>
  <c r="V36" i="9"/>
  <c r="V29" i="9"/>
  <c r="U36" i="9"/>
  <c r="U29" i="9"/>
  <c r="O52" i="9"/>
  <c r="P52" i="9" s="1"/>
  <c r="Q52" i="9" s="1"/>
  <c r="R52" i="9" s="1"/>
  <c r="S52" i="9" s="1"/>
  <c r="T52" i="9" s="1"/>
  <c r="M51" i="9"/>
  <c r="AC51" i="9" s="1"/>
  <c r="M43" i="9"/>
  <c r="O37" i="9"/>
  <c r="P37" i="9" s="1"/>
  <c r="Q37" i="9" s="1"/>
  <c r="R37" i="9" s="1"/>
  <c r="S37" i="9" s="1"/>
  <c r="T37" i="9" s="1"/>
  <c r="N36" i="9"/>
  <c r="O35" i="9"/>
  <c r="P35" i="9" s="1"/>
  <c r="Q35" i="9" s="1"/>
  <c r="R35" i="9" s="1"/>
  <c r="S35" i="9" s="1"/>
  <c r="T35" i="9" s="1"/>
  <c r="O34" i="9"/>
  <c r="O32" i="9"/>
  <c r="P32" i="9" s="1"/>
  <c r="N29" i="9"/>
  <c r="M29" i="9"/>
  <c r="N52" i="10"/>
  <c r="L52" i="10"/>
  <c r="J52" i="10"/>
  <c r="K45" i="10"/>
  <c r="D60" i="10"/>
  <c r="D57" i="10"/>
  <c r="D63" i="10" s="1"/>
  <c r="D37" i="10"/>
  <c r="F36" i="10"/>
  <c r="F35" i="10"/>
  <c r="F34" i="10"/>
  <c r="G61" i="23"/>
  <c r="F61" i="23"/>
  <c r="G60" i="23"/>
  <c r="F60" i="23"/>
  <c r="G59" i="23"/>
  <c r="F59" i="23"/>
  <c r="G58" i="23"/>
  <c r="F58" i="23"/>
  <c r="G57" i="23"/>
  <c r="F57" i="23"/>
  <c r="G55" i="23"/>
  <c r="F55" i="23"/>
  <c r="E54" i="23"/>
  <c r="D54" i="23"/>
  <c r="G46" i="23"/>
  <c r="F46" i="23"/>
  <c r="G45" i="23"/>
  <c r="F45" i="23"/>
  <c r="G44" i="23"/>
  <c r="F44" i="23"/>
  <c r="E43" i="23"/>
  <c r="D43" i="23"/>
  <c r="G41" i="23"/>
  <c r="F41" i="23"/>
  <c r="G40" i="23"/>
  <c r="F40" i="23"/>
  <c r="G39" i="23"/>
  <c r="F39" i="23"/>
  <c r="G38" i="23"/>
  <c r="F38" i="23"/>
  <c r="G24" i="23"/>
  <c r="F24" i="23"/>
  <c r="E23" i="23"/>
  <c r="D23" i="23"/>
  <c r="G21" i="23"/>
  <c r="F21" i="23"/>
  <c r="G20" i="23"/>
  <c r="F20" i="23"/>
  <c r="G19" i="23"/>
  <c r="F19" i="23"/>
  <c r="G18" i="23"/>
  <c r="F18" i="23"/>
  <c r="G16" i="23"/>
  <c r="G15" i="23"/>
  <c r="F15" i="23"/>
  <c r="G13" i="23"/>
  <c r="F13" i="23"/>
  <c r="G12" i="23"/>
  <c r="F12" i="23"/>
  <c r="G11" i="23"/>
  <c r="F11" i="23"/>
  <c r="E10" i="23"/>
  <c r="D10" i="23"/>
  <c r="AC43" i="9" l="1"/>
  <c r="M41" i="9"/>
  <c r="AC41" i="9" s="1"/>
  <c r="W29" i="9"/>
  <c r="N55" i="9"/>
  <c r="Q29" i="9"/>
  <c r="AC29" i="9" s="1"/>
  <c r="AE43" i="9"/>
  <c r="AE47" i="9"/>
  <c r="AE38" i="9"/>
  <c r="AE42" i="9"/>
  <c r="AD35" i="9"/>
  <c r="AD37" i="9"/>
  <c r="X51" i="9"/>
  <c r="AC52" i="9"/>
  <c r="R29" i="9"/>
  <c r="M36" i="9"/>
  <c r="M54" i="9" s="1"/>
  <c r="AE51" i="9"/>
  <c r="W51" i="9"/>
  <c r="AE34" i="9"/>
  <c r="AC35" i="9"/>
  <c r="AC37" i="9"/>
  <c r="AE39" i="9"/>
  <c r="AE48" i="9"/>
  <c r="AD52" i="9"/>
  <c r="AE32" i="9"/>
  <c r="X49" i="9"/>
  <c r="AD49" i="9"/>
  <c r="AE49" i="9" s="1"/>
  <c r="V55" i="9"/>
  <c r="F84" i="14" s="1"/>
  <c r="X36" i="9"/>
  <c r="W36" i="9"/>
  <c r="X29" i="9"/>
  <c r="U55" i="9"/>
  <c r="F6" i="24"/>
  <c r="F7" i="24"/>
  <c r="G9" i="20"/>
  <c r="O36" i="10"/>
  <c r="L36" i="10"/>
  <c r="O35" i="10"/>
  <c r="L35" i="10"/>
  <c r="L34" i="10"/>
  <c r="O34" i="10"/>
  <c r="H9" i="20"/>
  <c r="AE53" i="9"/>
  <c r="AF34" i="9"/>
  <c r="AF30" i="9"/>
  <c r="AF32" i="9"/>
  <c r="AE30" i="9"/>
  <c r="AF38" i="9"/>
  <c r="AF39" i="9"/>
  <c r="AF42" i="9"/>
  <c r="AF43" i="9"/>
  <c r="AF47" i="9"/>
  <c r="AF48" i="9"/>
  <c r="AF51" i="9"/>
  <c r="AF53" i="9"/>
  <c r="G6" i="24"/>
  <c r="G7" i="24"/>
  <c r="N54" i="9"/>
  <c r="U54" i="9"/>
  <c r="O29" i="9"/>
  <c r="AF41" i="9" l="1"/>
  <c r="AE41" i="9"/>
  <c r="AF52" i="9"/>
  <c r="M55" i="9"/>
  <c r="O55" i="9" s="1"/>
  <c r="AD29" i="9"/>
  <c r="AF29" i="9" s="1"/>
  <c r="O36" i="9"/>
  <c r="P36" i="9" s="1"/>
  <c r="Q36" i="9" s="1"/>
  <c r="AE37" i="9"/>
  <c r="AF35" i="9"/>
  <c r="S29" i="9"/>
  <c r="AE35" i="9"/>
  <c r="O54" i="9"/>
  <c r="AF37" i="9"/>
  <c r="AE52" i="9"/>
  <c r="X55" i="9"/>
  <c r="W55" i="9"/>
  <c r="AF49" i="9"/>
  <c r="P54" i="9"/>
  <c r="G8" i="3"/>
  <c r="G13" i="3"/>
  <c r="G12" i="3"/>
  <c r="G11" i="3"/>
  <c r="G10" i="3"/>
  <c r="G9" i="3"/>
  <c r="AE29" i="9" l="1"/>
  <c r="R36" i="9"/>
  <c r="R54" i="9" s="1"/>
  <c r="Q55" i="9"/>
  <c r="Q54" i="9"/>
  <c r="AC55" i="9" s="1"/>
  <c r="AC36" i="9"/>
  <c r="D15" i="22"/>
  <c r="E58" i="18"/>
  <c r="E54" i="18"/>
  <c r="E44" i="18"/>
  <c r="E42" i="18"/>
  <c r="E36" i="18"/>
  <c r="E21" i="18"/>
  <c r="E18" i="18" s="1"/>
  <c r="E54" i="21"/>
  <c r="D54" i="21"/>
  <c r="F65" i="21"/>
  <c r="G64" i="21"/>
  <c r="F64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6" i="21"/>
  <c r="F56" i="21"/>
  <c r="G55" i="21"/>
  <c r="F55" i="21"/>
  <c r="E43" i="21"/>
  <c r="D43" i="21"/>
  <c r="G50" i="21"/>
  <c r="F50" i="21"/>
  <c r="F46" i="21"/>
  <c r="G45" i="21"/>
  <c r="F45" i="21"/>
  <c r="G44" i="21"/>
  <c r="F44" i="21"/>
  <c r="G41" i="21"/>
  <c r="F41" i="21"/>
  <c r="E40" i="21"/>
  <c r="D40" i="21"/>
  <c r="E24" i="21"/>
  <c r="D24" i="21"/>
  <c r="G37" i="21"/>
  <c r="F37" i="21"/>
  <c r="G36" i="21"/>
  <c r="F36" i="21"/>
  <c r="G35" i="21"/>
  <c r="F35" i="21"/>
  <c r="G33" i="21"/>
  <c r="F33" i="21"/>
  <c r="G30" i="21"/>
  <c r="F30" i="21"/>
  <c r="G29" i="21"/>
  <c r="F29" i="21"/>
  <c r="G28" i="21"/>
  <c r="F28" i="21"/>
  <c r="G26" i="21"/>
  <c r="F26" i="21"/>
  <c r="G25" i="21"/>
  <c r="F25" i="21"/>
  <c r="G23" i="21"/>
  <c r="F23" i="21"/>
  <c r="G22" i="21"/>
  <c r="F22" i="21"/>
  <c r="G20" i="21"/>
  <c r="F20" i="21"/>
  <c r="G19" i="21"/>
  <c r="F19" i="21"/>
  <c r="G18" i="21"/>
  <c r="F18" i="21"/>
  <c r="G17" i="21"/>
  <c r="F17" i="21"/>
  <c r="G16" i="21"/>
  <c r="F16" i="21"/>
  <c r="G15" i="21"/>
  <c r="F15" i="21"/>
  <c r="G14" i="21"/>
  <c r="F14" i="21"/>
  <c r="G13" i="21"/>
  <c r="F13" i="21"/>
  <c r="G12" i="21"/>
  <c r="F12" i="21"/>
  <c r="G11" i="21"/>
  <c r="F11" i="21"/>
  <c r="G10" i="21"/>
  <c r="F10" i="21"/>
  <c r="G9" i="21"/>
  <c r="F9" i="21"/>
  <c r="G8" i="21"/>
  <c r="F8" i="21"/>
  <c r="G7" i="21"/>
  <c r="F7" i="21"/>
  <c r="E6" i="21"/>
  <c r="D6" i="21"/>
  <c r="H61" i="2"/>
  <c r="G61" i="2"/>
  <c r="H60" i="2"/>
  <c r="G60" i="2"/>
  <c r="H54" i="2"/>
  <c r="G54" i="2"/>
  <c r="H46" i="2"/>
  <c r="G46" i="2"/>
  <c r="H36" i="2"/>
  <c r="G36" i="2"/>
  <c r="H21" i="2"/>
  <c r="G21" i="2"/>
  <c r="H31" i="2"/>
  <c r="G31" i="2"/>
  <c r="H33" i="2"/>
  <c r="G33" i="2"/>
  <c r="H47" i="2"/>
  <c r="E95" i="2"/>
  <c r="E86" i="2"/>
  <c r="E85" i="2"/>
  <c r="E84" i="2"/>
  <c r="E83" i="2"/>
  <c r="E67" i="2"/>
  <c r="E64" i="2"/>
  <c r="E52" i="2"/>
  <c r="E48" i="2"/>
  <c r="E40" i="2"/>
  <c r="E19" i="2"/>
  <c r="E9" i="2"/>
  <c r="F95" i="2"/>
  <c r="F87" i="2"/>
  <c r="F86" i="2"/>
  <c r="F85" i="2"/>
  <c r="F84" i="2"/>
  <c r="F83" i="2"/>
  <c r="F67" i="2"/>
  <c r="F64" i="2"/>
  <c r="F52" i="2"/>
  <c r="F48" i="2"/>
  <c r="F40" i="2"/>
  <c r="F19" i="2"/>
  <c r="F9" i="2"/>
  <c r="F18" i="2" s="1"/>
  <c r="D95" i="2"/>
  <c r="D87" i="2"/>
  <c r="D86" i="2"/>
  <c r="D85" i="2"/>
  <c r="D84" i="2"/>
  <c r="D83" i="2"/>
  <c r="D67" i="2"/>
  <c r="D52" i="2"/>
  <c r="D48" i="2"/>
  <c r="D40" i="2"/>
  <c r="D19" i="2"/>
  <c r="D9" i="2"/>
  <c r="D18" i="2" s="1"/>
  <c r="E41" i="18" l="1"/>
  <c r="E52" i="18" s="1"/>
  <c r="E69" i="14" s="1"/>
  <c r="E34" i="18"/>
  <c r="D78" i="2"/>
  <c r="G67" i="2"/>
  <c r="S36" i="9"/>
  <c r="T36" i="9" s="1"/>
  <c r="AD36" i="9"/>
  <c r="AF36" i="9" s="1"/>
  <c r="R55" i="9"/>
  <c r="AD55" i="9" s="1"/>
  <c r="F78" i="2"/>
  <c r="H40" i="2"/>
  <c r="F79" i="2"/>
  <c r="D59" i="2"/>
  <c r="D70" i="2" s="1"/>
  <c r="D75" i="2" s="1"/>
  <c r="F59" i="2"/>
  <c r="F82" i="2" s="1"/>
  <c r="F88" i="2" s="1"/>
  <c r="T54" i="9"/>
  <c r="S54" i="9"/>
  <c r="E64" i="18"/>
  <c r="E78" i="2"/>
  <c r="E79" i="2"/>
  <c r="E18" i="2"/>
  <c r="E59" i="2" s="1"/>
  <c r="E82" i="2" s="1"/>
  <c r="E88" i="2" s="1"/>
  <c r="F40" i="21"/>
  <c r="G40" i="21"/>
  <c r="D79" i="2"/>
  <c r="S55" i="9" l="1"/>
  <c r="E65" i="18"/>
  <c r="E68" i="18" s="1"/>
  <c r="R56" i="9"/>
  <c r="AE55" i="9"/>
  <c r="AF55" i="9"/>
  <c r="AE36" i="9"/>
  <c r="F70" i="2"/>
  <c r="F75" i="2" s="1"/>
  <c r="D82" i="2"/>
  <c r="D88" i="2" s="1"/>
  <c r="E70" i="2"/>
  <c r="E75" i="2" s="1"/>
  <c r="H39" i="19"/>
  <c r="H41" i="19"/>
  <c r="H42" i="19"/>
  <c r="H37" i="19"/>
  <c r="D120" i="14" l="1"/>
  <c r="D121" i="14"/>
  <c r="D119" i="14"/>
  <c r="H104" i="14"/>
  <c r="D99" i="14"/>
  <c r="E99" i="14"/>
  <c r="M56" i="9"/>
  <c r="N56" i="9"/>
  <c r="F63" i="10" l="1"/>
  <c r="H63" i="10"/>
  <c r="J63" i="10"/>
  <c r="L63" i="10"/>
  <c r="H11" i="3"/>
  <c r="H12" i="3"/>
  <c r="H13" i="3"/>
  <c r="H8" i="3"/>
  <c r="H9" i="3"/>
  <c r="E62" i="23"/>
  <c r="D62" i="23"/>
  <c r="C62" i="23"/>
  <c r="C6" i="23" s="1"/>
  <c r="F54" i="23"/>
  <c r="D53" i="23"/>
  <c r="F63" i="23"/>
  <c r="G63" i="23"/>
  <c r="D47" i="23"/>
  <c r="E47" i="23"/>
  <c r="F48" i="23"/>
  <c r="G48" i="23"/>
  <c r="D49" i="23"/>
  <c r="E49" i="23"/>
  <c r="F50" i="23"/>
  <c r="G50" i="23"/>
  <c r="D51" i="23"/>
  <c r="E51" i="23"/>
  <c r="F52" i="23"/>
  <c r="G52" i="23"/>
  <c r="G54" i="23"/>
  <c r="E7" i="23"/>
  <c r="D7" i="23"/>
  <c r="D6" i="23" s="1"/>
  <c r="G8" i="23"/>
  <c r="G9" i="23"/>
  <c r="G22" i="23"/>
  <c r="G42" i="23"/>
  <c r="G8" i="22"/>
  <c r="D7" i="22"/>
  <c r="E40" i="22"/>
  <c r="E39" i="22" s="1"/>
  <c r="D40" i="22"/>
  <c r="G73" i="22"/>
  <c r="G23" i="25"/>
  <c r="F23" i="25"/>
  <c r="E22" i="25"/>
  <c r="F22" i="25" s="1"/>
  <c r="D22" i="25"/>
  <c r="C22" i="25"/>
  <c r="G20" i="25"/>
  <c r="F20" i="25"/>
  <c r="E19" i="25"/>
  <c r="D19" i="25"/>
  <c r="C19" i="25"/>
  <c r="G17" i="25"/>
  <c r="F17" i="25"/>
  <c r="E16" i="25"/>
  <c r="D16" i="25"/>
  <c r="C16" i="25"/>
  <c r="G14" i="25"/>
  <c r="F14" i="25"/>
  <c r="E13" i="25"/>
  <c r="D13" i="25"/>
  <c r="C13" i="25"/>
  <c r="G10" i="25"/>
  <c r="F10" i="25"/>
  <c r="E9" i="25"/>
  <c r="D9" i="25"/>
  <c r="C9" i="25"/>
  <c r="G8" i="25"/>
  <c r="F8" i="25"/>
  <c r="E7" i="25"/>
  <c r="D7" i="25"/>
  <c r="C7" i="25"/>
  <c r="E6" i="23" l="1"/>
  <c r="G7" i="25"/>
  <c r="G16" i="25"/>
  <c r="F13" i="25"/>
  <c r="G13" i="25"/>
  <c r="G22" i="25"/>
  <c r="G9" i="25"/>
  <c r="F9" i="25"/>
  <c r="G19" i="25"/>
  <c r="F49" i="23"/>
  <c r="G62" i="23"/>
  <c r="G9" i="22"/>
  <c r="F47" i="23"/>
  <c r="E7" i="22"/>
  <c r="F7" i="22" s="1"/>
  <c r="E53" i="23"/>
  <c r="F53" i="23" s="1"/>
  <c r="G49" i="23"/>
  <c r="F62" i="23"/>
  <c r="F51" i="23"/>
  <c r="G47" i="23"/>
  <c r="G51" i="23"/>
  <c r="G43" i="23"/>
  <c r="G7" i="23"/>
  <c r="F7" i="25"/>
  <c r="F19" i="25"/>
  <c r="F16" i="25"/>
  <c r="G53" i="23" l="1"/>
  <c r="G7" i="22"/>
  <c r="G20" i="2"/>
  <c r="F24" i="21" l="1"/>
  <c r="F6" i="21"/>
  <c r="F43" i="21"/>
  <c r="F54" i="21"/>
  <c r="G56" i="2" l="1"/>
  <c r="H98" i="14" l="1"/>
  <c r="G98" i="14"/>
  <c r="H95" i="14" l="1"/>
  <c r="G95" i="14"/>
  <c r="C25" i="10" l="1"/>
  <c r="C24" i="10"/>
  <c r="C23" i="10"/>
  <c r="F25" i="10"/>
  <c r="F24" i="10"/>
  <c r="F23" i="10"/>
  <c r="I23" i="10"/>
  <c r="I24" i="10"/>
  <c r="I25" i="10"/>
  <c r="G96" i="14" l="1"/>
  <c r="H96" i="14"/>
  <c r="G97" i="14"/>
  <c r="H97" i="14"/>
  <c r="G100" i="14"/>
  <c r="H100" i="14"/>
  <c r="G101" i="14"/>
  <c r="H101" i="14"/>
  <c r="G102" i="14"/>
  <c r="H102" i="14"/>
  <c r="G104" i="14"/>
  <c r="G105" i="14"/>
  <c r="H105" i="14"/>
  <c r="H93" i="14"/>
  <c r="G93" i="14"/>
  <c r="AD7" i="9" l="1"/>
  <c r="AA7" i="9"/>
  <c r="L11" i="10"/>
  <c r="N11" i="10"/>
  <c r="L12" i="10"/>
  <c r="N12" i="10"/>
  <c r="L13" i="10"/>
  <c r="N13" i="10"/>
  <c r="L15" i="10"/>
  <c r="N15" i="10"/>
  <c r="L16" i="10"/>
  <c r="N16" i="10"/>
  <c r="L17" i="10"/>
  <c r="N17" i="10"/>
  <c r="L19" i="10"/>
  <c r="N19" i="10"/>
  <c r="L20" i="10"/>
  <c r="N20" i="10"/>
  <c r="L21" i="10"/>
  <c r="N21" i="10"/>
  <c r="L23" i="10"/>
  <c r="N23" i="10"/>
  <c r="G20" i="22" l="1"/>
  <c r="F21" i="22"/>
  <c r="F20" i="22"/>
  <c r="H60" i="18"/>
  <c r="G61" i="18"/>
  <c r="G62" i="18"/>
  <c r="G63" i="18"/>
  <c r="G67" i="18"/>
  <c r="G60" i="18"/>
  <c r="H47" i="18"/>
  <c r="G47" i="18"/>
  <c r="G19" i="18"/>
  <c r="H19" i="18"/>
  <c r="G20" i="18"/>
  <c r="H20" i="18"/>
  <c r="G22" i="18"/>
  <c r="G23" i="18"/>
  <c r="H23" i="18"/>
  <c r="G24" i="18"/>
  <c r="H24" i="18"/>
  <c r="G26" i="18"/>
  <c r="H26" i="18"/>
  <c r="G29" i="18"/>
  <c r="H29" i="18"/>
  <c r="G30" i="18"/>
  <c r="H30" i="18"/>
  <c r="G33" i="18"/>
  <c r="H33" i="18"/>
  <c r="H17" i="18"/>
  <c r="G10" i="18"/>
  <c r="G11" i="18"/>
  <c r="G13" i="18"/>
  <c r="G14" i="18"/>
  <c r="G15" i="18"/>
  <c r="G16" i="18"/>
  <c r="G17" i="18"/>
  <c r="H9" i="18"/>
  <c r="G9" i="18"/>
  <c r="F27" i="19"/>
  <c r="H29" i="19"/>
  <c r="H31" i="19"/>
  <c r="H33" i="19"/>
  <c r="H28" i="19"/>
  <c r="G29" i="19"/>
  <c r="G33" i="19"/>
  <c r="G28" i="19"/>
  <c r="F19" i="19"/>
  <c r="E19" i="19"/>
  <c r="H25" i="19"/>
  <c r="H20" i="19"/>
  <c r="G20" i="19"/>
  <c r="G91" i="2"/>
  <c r="H91" i="2"/>
  <c r="G92" i="2"/>
  <c r="H92" i="2"/>
  <c r="G93" i="2"/>
  <c r="H93" i="2"/>
  <c r="G94" i="2"/>
  <c r="H94" i="2"/>
  <c r="H90" i="2"/>
  <c r="G90" i="2"/>
  <c r="H71" i="2"/>
  <c r="G69" i="2"/>
  <c r="G71" i="2"/>
  <c r="H63" i="2"/>
  <c r="G63" i="2"/>
  <c r="H51" i="2"/>
  <c r="G51" i="2"/>
  <c r="H38" i="2"/>
  <c r="G39" i="2"/>
  <c r="H39" i="2"/>
  <c r="H37" i="2"/>
  <c r="G37" i="2"/>
  <c r="G25" i="2"/>
  <c r="H25" i="2"/>
  <c r="G26" i="2"/>
  <c r="H26" i="2"/>
  <c r="G27" i="2"/>
  <c r="H27" i="2"/>
  <c r="H24" i="2"/>
  <c r="G24" i="2"/>
  <c r="G23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H20" i="2"/>
  <c r="H8" i="2"/>
  <c r="G8" i="2"/>
  <c r="H19" i="19" l="1"/>
  <c r="G19" i="19"/>
  <c r="D39" i="22" l="1"/>
  <c r="F10" i="22"/>
  <c r="F11" i="22"/>
  <c r="D36" i="22" l="1"/>
  <c r="F39" i="22"/>
  <c r="G35" i="18"/>
  <c r="G37" i="18"/>
  <c r="G38" i="18"/>
  <c r="G39" i="18"/>
  <c r="G40" i="18"/>
  <c r="G45" i="18"/>
  <c r="G53" i="18"/>
  <c r="G55" i="18"/>
  <c r="G56" i="18"/>
  <c r="G57" i="18"/>
  <c r="G43" i="21" l="1"/>
  <c r="G24" i="21"/>
  <c r="G47" i="2"/>
  <c r="G10" i="23" l="1"/>
  <c r="G23" i="23"/>
  <c r="G54" i="22" l="1"/>
  <c r="E36" i="22"/>
  <c r="F23" i="23"/>
  <c r="F9" i="22"/>
  <c r="G36" i="22" l="1"/>
  <c r="F36" i="22"/>
  <c r="G6" i="23"/>
  <c r="F6" i="23"/>
  <c r="D103" i="14" l="1"/>
  <c r="D106" i="14" s="1"/>
  <c r="G99" i="14" l="1"/>
  <c r="H99" i="14"/>
  <c r="I10" i="10" l="1"/>
  <c r="G38" i="22"/>
  <c r="F38" i="22"/>
  <c r="G39" i="22"/>
  <c r="H76" i="2"/>
  <c r="G76" i="2"/>
  <c r="G66" i="2"/>
  <c r="F39" i="21"/>
  <c r="H114" i="14"/>
  <c r="H110" i="14"/>
  <c r="H10" i="3"/>
  <c r="F42" i="23"/>
  <c r="F28" i="22" l="1"/>
  <c r="G28" i="22"/>
  <c r="G15" i="22"/>
  <c r="F15" i="22"/>
  <c r="G6" i="21"/>
  <c r="G54" i="21"/>
  <c r="J37" i="10"/>
  <c r="M37" i="10"/>
  <c r="D27" i="19"/>
  <c r="E27" i="19"/>
  <c r="H27" i="19" s="1"/>
  <c r="F54" i="22" l="1"/>
  <c r="G44" i="18" l="1"/>
  <c r="H44" i="18"/>
  <c r="D51" i="14"/>
  <c r="E51" i="14"/>
  <c r="F51" i="14"/>
  <c r="D45" i="14"/>
  <c r="E45" i="14"/>
  <c r="F45" i="14"/>
  <c r="D44" i="14"/>
  <c r="E44" i="14"/>
  <c r="F44" i="14"/>
  <c r="D43" i="14"/>
  <c r="E43" i="14"/>
  <c r="F43" i="14"/>
  <c r="D42" i="14"/>
  <c r="E42" i="14"/>
  <c r="F42" i="14"/>
  <c r="D25" i="14"/>
  <c r="E25" i="14"/>
  <c r="F25" i="14"/>
  <c r="G42" i="14" l="1"/>
  <c r="F7" i="23" l="1"/>
  <c r="F8" i="23"/>
  <c r="F9" i="23"/>
  <c r="F10" i="23"/>
  <c r="F43" i="23"/>
  <c r="G24" i="22"/>
  <c r="G26" i="22"/>
  <c r="G27" i="22"/>
  <c r="G37" i="22"/>
  <c r="F8" i="22"/>
  <c r="F24" i="22"/>
  <c r="F26" i="22"/>
  <c r="F27" i="22"/>
  <c r="F37" i="22"/>
  <c r="F40" i="22"/>
  <c r="F41" i="22"/>
  <c r="F73" i="22"/>
  <c r="E38" i="21"/>
  <c r="D38" i="21"/>
  <c r="F38" i="21" l="1"/>
  <c r="D124" i="14"/>
  <c r="E14" i="11"/>
  <c r="F14" i="11"/>
  <c r="G14" i="11"/>
  <c r="D14" i="11"/>
  <c r="D8" i="18"/>
  <c r="F8" i="18"/>
  <c r="D41" i="18"/>
  <c r="F41" i="18"/>
  <c r="D54" i="18"/>
  <c r="F54" i="18"/>
  <c r="D58" i="18"/>
  <c r="F58" i="18"/>
  <c r="G54" i="18" l="1"/>
  <c r="H54" i="18"/>
  <c r="H41" i="18"/>
  <c r="G41" i="18"/>
  <c r="H8" i="18"/>
  <c r="G8" i="18"/>
  <c r="G58" i="18"/>
  <c r="H58" i="18"/>
  <c r="G21" i="18"/>
  <c r="H21" i="18"/>
  <c r="D126" i="14"/>
  <c r="L25" i="10"/>
  <c r="N25" i="10"/>
  <c r="D125" i="14"/>
  <c r="L24" i="10"/>
  <c r="N24" i="10"/>
  <c r="D64" i="18"/>
  <c r="F64" i="18"/>
  <c r="E70" i="14"/>
  <c r="C70" i="14"/>
  <c r="G64" i="18" l="1"/>
  <c r="H64" i="18"/>
  <c r="F70" i="14"/>
  <c r="D70" i="14"/>
  <c r="H70" i="14" l="1"/>
  <c r="G70" i="14"/>
  <c r="G25" i="19"/>
  <c r="G94" i="14" l="1"/>
  <c r="H94" i="14"/>
  <c r="F90" i="14"/>
  <c r="D118" i="14"/>
  <c r="D36" i="19"/>
  <c r="D63" i="14" s="1"/>
  <c r="E36" i="19"/>
  <c r="F36" i="19"/>
  <c r="C63" i="14"/>
  <c r="D18" i="18"/>
  <c r="F18" i="18"/>
  <c r="J67" i="9"/>
  <c r="H67" i="9"/>
  <c r="F67" i="9"/>
  <c r="F85" i="14"/>
  <c r="E85" i="14"/>
  <c r="AD54" i="9"/>
  <c r="AC54" i="9"/>
  <c r="U56" i="9" s="1"/>
  <c r="AA54" i="9"/>
  <c r="X20" i="9"/>
  <c r="U20" i="9"/>
  <c r="AA19" i="9"/>
  <c r="AD19" i="9"/>
  <c r="AD18" i="9"/>
  <c r="AA18" i="9"/>
  <c r="R20" i="9"/>
  <c r="X9" i="9"/>
  <c r="U9" i="9"/>
  <c r="AA8" i="9"/>
  <c r="R9" i="9"/>
  <c r="F116" i="14"/>
  <c r="E116" i="14"/>
  <c r="F112" i="14"/>
  <c r="F111" i="14"/>
  <c r="E112" i="14"/>
  <c r="E111" i="14"/>
  <c r="N60" i="10"/>
  <c r="N57" i="10"/>
  <c r="F54" i="14"/>
  <c r="F122" i="14" s="1"/>
  <c r="E126" i="14"/>
  <c r="E125" i="14"/>
  <c r="E124" i="14"/>
  <c r="E54" i="14"/>
  <c r="F18" i="10" s="1"/>
  <c r="F10" i="10"/>
  <c r="F120" i="14"/>
  <c r="F121" i="14"/>
  <c r="E121" i="14"/>
  <c r="F119" i="14"/>
  <c r="E119" i="14"/>
  <c r="C121" i="14"/>
  <c r="C120" i="14"/>
  <c r="C119" i="14"/>
  <c r="C18" i="10"/>
  <c r="D54" i="14"/>
  <c r="C126" i="14"/>
  <c r="C125" i="14"/>
  <c r="C124" i="14"/>
  <c r="C10" i="10"/>
  <c r="I14" i="10"/>
  <c r="F14" i="10"/>
  <c r="C14" i="10"/>
  <c r="E103" i="14"/>
  <c r="G103" i="14" s="1"/>
  <c r="D91" i="14"/>
  <c r="E91" i="14"/>
  <c r="F91" i="14"/>
  <c r="C91" i="14"/>
  <c r="E26" i="14"/>
  <c r="E27" i="14" s="1"/>
  <c r="E31" i="14"/>
  <c r="D75" i="14"/>
  <c r="D79" i="14"/>
  <c r="D80" i="14"/>
  <c r="E75" i="14"/>
  <c r="E76" i="14"/>
  <c r="E77" i="14"/>
  <c r="E78" i="14"/>
  <c r="E79" i="14"/>
  <c r="E80" i="14"/>
  <c r="F75" i="14"/>
  <c r="F76" i="14"/>
  <c r="F77" i="14"/>
  <c r="F78" i="14"/>
  <c r="F79" i="14"/>
  <c r="F80" i="14"/>
  <c r="C76" i="14"/>
  <c r="C77" i="14"/>
  <c r="C78" i="14"/>
  <c r="C79" i="14"/>
  <c r="C80" i="14"/>
  <c r="C75" i="14"/>
  <c r="D67" i="14"/>
  <c r="E67" i="14"/>
  <c r="F67" i="14"/>
  <c r="C67" i="14"/>
  <c r="E19" i="11"/>
  <c r="F19" i="11"/>
  <c r="G19" i="11"/>
  <c r="D19" i="11"/>
  <c r="D56" i="14"/>
  <c r="E56" i="14"/>
  <c r="F56" i="14"/>
  <c r="E15" i="11"/>
  <c r="F15" i="11"/>
  <c r="G15" i="11"/>
  <c r="D15" i="11"/>
  <c r="D7" i="3"/>
  <c r="E7" i="3"/>
  <c r="F7" i="3"/>
  <c r="F36" i="18"/>
  <c r="D36" i="18"/>
  <c r="D52" i="18" s="1"/>
  <c r="D69" i="14" s="1"/>
  <c r="C69" i="14"/>
  <c r="D40" i="19"/>
  <c r="E40" i="19"/>
  <c r="F40" i="19"/>
  <c r="H40" i="19" s="1"/>
  <c r="D62" i="14"/>
  <c r="E62" i="14"/>
  <c r="F62" i="14"/>
  <c r="C62" i="14"/>
  <c r="D19" i="19"/>
  <c r="D61" i="14" s="1"/>
  <c r="E61" i="14"/>
  <c r="F61" i="14"/>
  <c r="C61" i="14"/>
  <c r="H38" i="19"/>
  <c r="H10" i="19"/>
  <c r="D9" i="19"/>
  <c r="E9" i="19"/>
  <c r="F9" i="19"/>
  <c r="D53" i="14"/>
  <c r="E53" i="14"/>
  <c r="F53" i="14"/>
  <c r="D55" i="14"/>
  <c r="E55" i="14"/>
  <c r="F55" i="14"/>
  <c r="D57" i="14"/>
  <c r="E57" i="14"/>
  <c r="F57" i="14"/>
  <c r="D47" i="14"/>
  <c r="E47" i="14"/>
  <c r="F47" i="14"/>
  <c r="D48" i="14"/>
  <c r="E48" i="14"/>
  <c r="F48" i="14"/>
  <c r="D38" i="14"/>
  <c r="E38" i="14"/>
  <c r="F38" i="14"/>
  <c r="D37" i="14"/>
  <c r="E37" i="14"/>
  <c r="F37" i="14"/>
  <c r="D36" i="14"/>
  <c r="E36" i="14"/>
  <c r="F36" i="14"/>
  <c r="D35" i="14"/>
  <c r="E35" i="14"/>
  <c r="F35" i="14"/>
  <c r="G43" i="14"/>
  <c r="G44" i="14"/>
  <c r="G45" i="14"/>
  <c r="G51" i="14"/>
  <c r="G52" i="14"/>
  <c r="H42" i="14"/>
  <c r="H43" i="14"/>
  <c r="H44" i="14"/>
  <c r="H45" i="14"/>
  <c r="H51" i="14"/>
  <c r="H52" i="14"/>
  <c r="G58" i="2"/>
  <c r="G50" i="2"/>
  <c r="G49" i="2"/>
  <c r="E29" i="14"/>
  <c r="H32" i="2"/>
  <c r="H58" i="2"/>
  <c r="H66" i="2"/>
  <c r="H68" i="2"/>
  <c r="H80" i="2"/>
  <c r="D81" i="14"/>
  <c r="C81" i="14"/>
  <c r="D113" i="14"/>
  <c r="D109" i="14"/>
  <c r="D29" i="14"/>
  <c r="D40" i="14"/>
  <c r="E40" i="14"/>
  <c r="F40" i="14"/>
  <c r="D39" i="14"/>
  <c r="E39" i="14"/>
  <c r="D31" i="14"/>
  <c r="D30" i="14"/>
  <c r="E30" i="14"/>
  <c r="G80" i="2"/>
  <c r="D26" i="14"/>
  <c r="D27" i="14" s="1"/>
  <c r="D28" i="14"/>
  <c r="E28" i="14"/>
  <c r="G24" i="19"/>
  <c r="G42" i="19"/>
  <c r="G38" i="19"/>
  <c r="G37" i="19"/>
  <c r="G35" i="19"/>
  <c r="G27" i="19" s="1"/>
  <c r="G26" i="19"/>
  <c r="G23" i="19"/>
  <c r="G22" i="19"/>
  <c r="G11" i="19"/>
  <c r="G10" i="19"/>
  <c r="G65" i="2"/>
  <c r="G32" i="2"/>
  <c r="H116" i="14" l="1"/>
  <c r="H40" i="14"/>
  <c r="G79" i="14"/>
  <c r="H79" i="14"/>
  <c r="H76" i="14"/>
  <c r="N63" i="10"/>
  <c r="F82" i="14"/>
  <c r="F83" i="14"/>
  <c r="H9" i="19"/>
  <c r="G67" i="14"/>
  <c r="F28" i="14"/>
  <c r="H28" i="14" s="1"/>
  <c r="H19" i="2"/>
  <c r="G19" i="2"/>
  <c r="F30" i="14"/>
  <c r="G30" i="14" s="1"/>
  <c r="AA9" i="9"/>
  <c r="AD9" i="9"/>
  <c r="F52" i="18"/>
  <c r="F69" i="14" s="1"/>
  <c r="G36" i="18"/>
  <c r="G83" i="2"/>
  <c r="H83" i="2"/>
  <c r="G95" i="2"/>
  <c r="H95" i="2"/>
  <c r="F39" i="14"/>
  <c r="G39" i="14" s="1"/>
  <c r="H64" i="2"/>
  <c r="G64" i="2"/>
  <c r="F29" i="14"/>
  <c r="G29" i="14" s="1"/>
  <c r="G40" i="2"/>
  <c r="F26" i="14"/>
  <c r="F27" i="14" s="1"/>
  <c r="G9" i="2"/>
  <c r="H9" i="2"/>
  <c r="F31" i="14"/>
  <c r="G31" i="14" s="1"/>
  <c r="G52" i="2"/>
  <c r="H52" i="2"/>
  <c r="N10" i="10"/>
  <c r="L10" i="10"/>
  <c r="F22" i="10"/>
  <c r="H103" i="14"/>
  <c r="L14" i="10"/>
  <c r="N14" i="10"/>
  <c r="F63" i="14"/>
  <c r="F43" i="19"/>
  <c r="F64" i="14" s="1"/>
  <c r="G78" i="14"/>
  <c r="H7" i="3"/>
  <c r="H47" i="14"/>
  <c r="G47" i="14"/>
  <c r="G38" i="14"/>
  <c r="G40" i="14"/>
  <c r="G110" i="14"/>
  <c r="C90" i="14"/>
  <c r="E106" i="14"/>
  <c r="E107" i="14" s="1"/>
  <c r="E90" i="14"/>
  <c r="G115" i="14"/>
  <c r="H36" i="19"/>
  <c r="D107" i="14"/>
  <c r="D90" i="14"/>
  <c r="D32" i="14"/>
  <c r="G75" i="14"/>
  <c r="E32" i="14"/>
  <c r="G9" i="19"/>
  <c r="E63" i="14"/>
  <c r="D43" i="19"/>
  <c r="D64" i="14" s="1"/>
  <c r="G80" i="14"/>
  <c r="H91" i="14"/>
  <c r="H85" i="14"/>
  <c r="G85" i="14"/>
  <c r="G84" i="14"/>
  <c r="AA20" i="9"/>
  <c r="AE54" i="9"/>
  <c r="H84" i="14"/>
  <c r="E113" i="14"/>
  <c r="G116" i="14"/>
  <c r="G7" i="3"/>
  <c r="G18" i="18"/>
  <c r="E66" i="14"/>
  <c r="D34" i="18"/>
  <c r="D65" i="18" s="1"/>
  <c r="H62" i="14"/>
  <c r="C64" i="14"/>
  <c r="E43" i="19"/>
  <c r="G36" i="19"/>
  <c r="H56" i="14"/>
  <c r="E109" i="14"/>
  <c r="G112" i="14"/>
  <c r="F113" i="14"/>
  <c r="H87" i="2"/>
  <c r="H25" i="14"/>
  <c r="H48" i="2"/>
  <c r="G87" i="2"/>
  <c r="G121" i="14"/>
  <c r="E118" i="14"/>
  <c r="G55" i="14"/>
  <c r="H48" i="14"/>
  <c r="D58" i="14"/>
  <c r="G77" i="14"/>
  <c r="E74" i="14"/>
  <c r="F17" i="11" s="1"/>
  <c r="G61" i="14"/>
  <c r="G62" i="14"/>
  <c r="G76" i="14"/>
  <c r="G114" i="14"/>
  <c r="G35" i="14"/>
  <c r="H55" i="14"/>
  <c r="G53" i="14"/>
  <c r="G56" i="14"/>
  <c r="H77" i="14"/>
  <c r="G25" i="14"/>
  <c r="G91" i="14"/>
  <c r="G111" i="14"/>
  <c r="F109" i="14"/>
  <c r="H36" i="14"/>
  <c r="H38" i="14"/>
  <c r="E58" i="14"/>
  <c r="H119" i="14"/>
  <c r="F118" i="14"/>
  <c r="H61" i="14"/>
  <c r="H54" i="14"/>
  <c r="E122" i="14"/>
  <c r="G122" i="14" s="1"/>
  <c r="G120" i="14"/>
  <c r="G119" i="14"/>
  <c r="D49" i="14"/>
  <c r="G48" i="14"/>
  <c r="C118" i="14"/>
  <c r="H120" i="14"/>
  <c r="H35" i="14"/>
  <c r="G36" i="14"/>
  <c r="G37" i="14"/>
  <c r="G57" i="14"/>
  <c r="H121" i="14"/>
  <c r="E7" i="11"/>
  <c r="D50" i="14"/>
  <c r="E49" i="14"/>
  <c r="F58" i="14"/>
  <c r="F74" i="14"/>
  <c r="G17" i="11" s="1"/>
  <c r="F124" i="14"/>
  <c r="F126" i="14"/>
  <c r="C66" i="14"/>
  <c r="D66" i="14"/>
  <c r="G48" i="2"/>
  <c r="H57" i="14"/>
  <c r="H53" i="14"/>
  <c r="H37" i="14"/>
  <c r="C68" i="14"/>
  <c r="C74" i="14"/>
  <c r="D74" i="14"/>
  <c r="E17" i="11" s="1"/>
  <c r="C22" i="10"/>
  <c r="C122" i="14"/>
  <c r="I18" i="10"/>
  <c r="D122" i="14" s="1"/>
  <c r="G54" i="14"/>
  <c r="F125" i="14"/>
  <c r="AD20" i="9"/>
  <c r="G63" i="14" l="1"/>
  <c r="H30" i="14"/>
  <c r="F81" i="14"/>
  <c r="H82" i="14"/>
  <c r="Q56" i="9"/>
  <c r="E123" i="14"/>
  <c r="H29" i="14"/>
  <c r="F32" i="14"/>
  <c r="H63" i="14"/>
  <c r="F49" i="14"/>
  <c r="G49" i="14" s="1"/>
  <c r="G78" i="2"/>
  <c r="H78" i="2"/>
  <c r="H52" i="18"/>
  <c r="G52" i="18"/>
  <c r="H18" i="18"/>
  <c r="H39" i="14"/>
  <c r="H31" i="14"/>
  <c r="H18" i="2"/>
  <c r="G18" i="2"/>
  <c r="G79" i="2"/>
  <c r="H79" i="2"/>
  <c r="H69" i="14"/>
  <c r="G69" i="14"/>
  <c r="H106" i="14"/>
  <c r="G106" i="14"/>
  <c r="I22" i="10"/>
  <c r="D123" i="14" s="1"/>
  <c r="L18" i="10"/>
  <c r="N18" i="10"/>
  <c r="H43" i="19"/>
  <c r="G43" i="19"/>
  <c r="H113" i="14"/>
  <c r="D8" i="11"/>
  <c r="H107" i="14"/>
  <c r="G107" i="14"/>
  <c r="G109" i="14"/>
  <c r="H109" i="14"/>
  <c r="G113" i="14"/>
  <c r="C123" i="14"/>
  <c r="D68" i="14"/>
  <c r="F34" i="18"/>
  <c r="E64" i="14"/>
  <c r="H64" i="14" s="1"/>
  <c r="H122" i="14"/>
  <c r="G28" i="14"/>
  <c r="E50" i="14"/>
  <c r="H118" i="14"/>
  <c r="F18" i="11"/>
  <c r="G118" i="14"/>
  <c r="G90" i="14"/>
  <c r="H90" i="14"/>
  <c r="D71" i="14"/>
  <c r="C71" i="14"/>
  <c r="D17" i="11"/>
  <c r="D18" i="11"/>
  <c r="Y56" i="9"/>
  <c r="F7" i="11"/>
  <c r="G26" i="14"/>
  <c r="F50" i="14"/>
  <c r="G7" i="11"/>
  <c r="H26" i="14"/>
  <c r="G125" i="14"/>
  <c r="H125" i="14"/>
  <c r="E18" i="11"/>
  <c r="D17" i="19"/>
  <c r="Z56" i="9"/>
  <c r="V56" i="9"/>
  <c r="G126" i="14"/>
  <c r="H126" i="14"/>
  <c r="G124" i="14"/>
  <c r="H124" i="14"/>
  <c r="G18" i="11"/>
  <c r="G74" i="14"/>
  <c r="H74" i="14"/>
  <c r="G58" i="14"/>
  <c r="H58" i="14"/>
  <c r="D41" i="14"/>
  <c r="D46" i="14" s="1"/>
  <c r="AD56" i="9" l="1"/>
  <c r="G83" i="14"/>
  <c r="H83" i="14"/>
  <c r="E81" i="14"/>
  <c r="G82" i="14"/>
  <c r="H49" i="14"/>
  <c r="H70" i="2"/>
  <c r="H59" i="2"/>
  <c r="G59" i="2"/>
  <c r="D13" i="11"/>
  <c r="L22" i="10"/>
  <c r="N22" i="10"/>
  <c r="F65" i="18"/>
  <c r="E17" i="19"/>
  <c r="D33" i="14"/>
  <c r="E33" i="14"/>
  <c r="G64" i="14"/>
  <c r="AC56" i="9"/>
  <c r="D89" i="14"/>
  <c r="D87" i="14"/>
  <c r="D68" i="18"/>
  <c r="E10" i="11"/>
  <c r="E9" i="11"/>
  <c r="E11" i="11"/>
  <c r="D72" i="14"/>
  <c r="F68" i="14"/>
  <c r="D88" i="14"/>
  <c r="F123" i="14"/>
  <c r="H27" i="14"/>
  <c r="G27" i="14"/>
  <c r="D7" i="11"/>
  <c r="G50" i="14"/>
  <c r="H50" i="14"/>
  <c r="E41" i="14"/>
  <c r="E46" i="14" s="1"/>
  <c r="G81" i="14" l="1"/>
  <c r="H81" i="14"/>
  <c r="G70" i="2"/>
  <c r="G34" i="18"/>
  <c r="H65" i="18"/>
  <c r="G65" i="18"/>
  <c r="H34" i="18"/>
  <c r="H82" i="2"/>
  <c r="G82" i="2"/>
  <c r="G88" i="2"/>
  <c r="E13" i="11"/>
  <c r="E8" i="11"/>
  <c r="D34" i="14"/>
  <c r="F13" i="11"/>
  <c r="F8" i="11"/>
  <c r="E34" i="14"/>
  <c r="F71" i="14"/>
  <c r="E89" i="14"/>
  <c r="E87" i="14"/>
  <c r="D10" i="11"/>
  <c r="C89" i="14"/>
  <c r="F11" i="11"/>
  <c r="F10" i="11"/>
  <c r="F9" i="11"/>
  <c r="E68" i="14"/>
  <c r="H68" i="14" s="1"/>
  <c r="C87" i="14"/>
  <c r="C88" i="14"/>
  <c r="D9" i="11"/>
  <c r="D11" i="11"/>
  <c r="E88" i="14"/>
  <c r="F41" i="14"/>
  <c r="G41" i="14" s="1"/>
  <c r="G32" i="14"/>
  <c r="H32" i="14"/>
  <c r="G123" i="14"/>
  <c r="H123" i="14"/>
  <c r="H75" i="2" l="1"/>
  <c r="G75" i="2"/>
  <c r="G68" i="14"/>
  <c r="E71" i="14"/>
  <c r="G71" i="14" s="1"/>
  <c r="F17" i="19"/>
  <c r="H41" i="14"/>
  <c r="F46" i="14"/>
  <c r="G46" i="14" s="1"/>
  <c r="F33" i="14"/>
  <c r="H33" i="14" s="1"/>
  <c r="H88" i="2"/>
  <c r="E72" i="14" l="1"/>
  <c r="F89" i="14"/>
  <c r="F87" i="14"/>
  <c r="G8" i="11"/>
  <c r="G13" i="11"/>
  <c r="G10" i="11"/>
  <c r="G9" i="11"/>
  <c r="G11" i="11"/>
  <c r="F34" i="14"/>
  <c r="H34" i="14" s="1"/>
  <c r="G33" i="14"/>
  <c r="F88" i="14"/>
  <c r="H46" i="14"/>
  <c r="H87" i="14" l="1"/>
  <c r="G87" i="14"/>
  <c r="H89" i="14"/>
  <c r="G89" i="14"/>
  <c r="H88" i="14"/>
  <c r="G88" i="14"/>
  <c r="G34" i="14"/>
  <c r="C72" i="14" l="1"/>
  <c r="F66" i="18"/>
  <c r="H66" i="18" l="1"/>
  <c r="G66" i="18"/>
  <c r="F66" i="14"/>
  <c r="F68" i="18"/>
  <c r="H68" i="18" l="1"/>
  <c r="G68" i="18"/>
  <c r="F72" i="14"/>
  <c r="H66" i="14"/>
  <c r="G66" i="14"/>
  <c r="G72" i="14" l="1"/>
  <c r="H72" i="14"/>
</calcChain>
</file>

<file path=xl/sharedStrings.xml><?xml version="1.0" encoding="utf-8"?>
<sst xmlns="http://schemas.openxmlformats.org/spreadsheetml/2006/main" count="1176" uniqueCount="636">
  <si>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</si>
  <si>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</si>
  <si>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</si>
  <si>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</si>
  <si>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</si>
  <si>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</si>
  <si>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</si>
  <si>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</si>
  <si>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</si>
  <si>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</si>
  <si>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</si>
  <si>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</si>
  <si>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</si>
  <si>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</si>
  <si>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</si>
  <si>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</si>
  <si>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</si>
  <si>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</si>
  <si>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</si>
  <si>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</si>
  <si>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</si>
  <si>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</si>
  <si>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</si>
  <si>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</si>
  <si>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</si>
  <si>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</si>
  <si>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</si>
  <si>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</si>
  <si>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</si>
  <si>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</si>
  <si>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</si>
  <si>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</si>
  <si>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</si>
  <si>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</si>
  <si>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</si>
  <si>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</si>
  <si>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</si>
  <si>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</si>
  <si>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</si>
  <si>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</si>
  <si>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</si>
  <si>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</si>
  <si>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</si>
  <si>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</si>
  <si>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</si>
  <si>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</si>
  <si>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</si>
  <si>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</si>
  <si>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</si>
  <si>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</si>
  <si>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</si>
  <si>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</si>
  <si>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</si>
  <si>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</si>
  <si>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</si>
  <si>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</si>
  <si>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</si>
  <si>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</si>
  <si>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</si>
  <si>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</si>
  <si>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</si>
  <si>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</si>
  <si>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</si>
  <si>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</si>
  <si>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</si>
  <si>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</si>
  <si>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</si>
  <si>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</si>
  <si>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</si>
  <si>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</si>
  <si>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</si>
  <si>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</si>
  <si>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</si>
  <si>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</si>
  <si>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</si>
  <si>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</si>
  <si>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</si>
  <si>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</si>
  <si>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</si>
  <si>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</si>
  <si>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</si>
  <si>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</si>
  <si>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</si>
  <si>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Інші фінансові доходи (розшифрувати)</t>
  </si>
  <si>
    <t>інші адміністративні витрати (розшифрувати)</t>
  </si>
  <si>
    <t>Інші фонди (розшифрувати)</t>
  </si>
  <si>
    <t>Усього витрат</t>
  </si>
  <si>
    <t>Інформація</t>
  </si>
  <si>
    <t>Найменування  банку</t>
  </si>
  <si>
    <t>(ініціали, прізвище)</t>
  </si>
  <si>
    <t>за КОАТУУ</t>
  </si>
  <si>
    <t>за КОПФГ</t>
  </si>
  <si>
    <t xml:space="preserve">за ЄДРПОУ 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</si>
  <si>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</si>
  <si>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</si>
  <si>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Рік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</si>
  <si>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</si>
  <si>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</si>
  <si>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</si>
  <si>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</si>
  <si>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</si>
  <si>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</si>
  <si>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</si>
  <si>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</si>
  <si>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</si>
  <si>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</si>
  <si>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</si>
  <si>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</si>
  <si>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</si>
  <si>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</si>
  <si>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</si>
  <si>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</si>
  <si>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</si>
  <si>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</si>
  <si>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</si>
  <si>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</si>
  <si>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</si>
  <si>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</si>
  <si>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</si>
  <si>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</si>
  <si>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</si>
  <si>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</si>
  <si>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</si>
  <si>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</si>
  <si>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</si>
  <si>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</si>
  <si>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</si>
  <si>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</si>
  <si>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</si>
  <si>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</si>
  <si>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</si>
  <si>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</si>
  <si>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</si>
  <si>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</si>
  <si>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</si>
  <si>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</si>
  <si>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</si>
  <si>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</si>
  <si>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</si>
  <si>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</si>
  <si>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</si>
  <si>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</si>
  <si>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</si>
  <si>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</si>
  <si>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</si>
  <si>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</si>
  <si>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</si>
  <si>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</si>
  <si>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</si>
  <si>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</si>
  <si>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</si>
  <si>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</si>
  <si>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</si>
  <si>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</si>
  <si>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</si>
  <si>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</si>
  <si>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</si>
  <si>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</si>
  <si>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</si>
  <si>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</si>
  <si>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</si>
  <si>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</si>
  <si>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</si>
  <si>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</si>
  <si>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</si>
  <si>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</si>
  <si>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</si>
  <si>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</si>
  <si>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</si>
  <si>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</si>
  <si>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 xml:space="preserve">(ініціали, прізвище)    </t>
  </si>
  <si>
    <t>Ковенанти/обмежувальні коефіцієнти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</si>
  <si>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</si>
  <si>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</si>
  <si>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</si>
  <si>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</si>
  <si>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</si>
  <si>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</si>
  <si>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</si>
  <si>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</si>
  <si>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</si>
  <si>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</si>
  <si>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</si>
  <si>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</si>
  <si>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</si>
  <si>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</si>
  <si>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</si>
  <si>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</si>
  <si>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</si>
  <si>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</si>
  <si>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</si>
  <si>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</si>
  <si>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</si>
  <si>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</si>
  <si>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</si>
  <si>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</si>
  <si>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</si>
  <si>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</si>
  <si>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</si>
  <si>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</si>
  <si>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</si>
  <si>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</si>
  <si>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</si>
  <si>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</si>
  <si>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</si>
  <si>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</si>
  <si>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</si>
  <si>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</si>
  <si>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</si>
  <si>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</si>
  <si>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</si>
  <si>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</si>
  <si>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</si>
  <si>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Повернення коштів до бюджету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</si>
  <si>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</si>
  <si>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</si>
  <si>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</si>
  <si>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</si>
  <si>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</si>
  <si>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</si>
  <si>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</si>
  <si>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</si>
  <si>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</si>
  <si>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</si>
  <si>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</si>
  <si>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</si>
  <si>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</si>
  <si>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</si>
  <si>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</si>
  <si>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</si>
  <si>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</si>
  <si>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</si>
  <si>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</si>
  <si>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</si>
  <si>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</si>
  <si>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</si>
  <si>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</si>
  <si>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</si>
  <si>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</si>
  <si>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</si>
  <si>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</si>
  <si>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</si>
  <si>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</si>
  <si>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</si>
  <si>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</si>
  <si>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</si>
  <si>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</si>
  <si>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</si>
  <si>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</si>
  <si>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</si>
  <si>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</si>
  <si>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</si>
  <si>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</si>
  <si>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</si>
  <si>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</si>
  <si>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</si>
  <si>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</si>
  <si>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</si>
  <si>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</si>
  <si>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</si>
  <si>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</si>
  <si>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</si>
  <si>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</si>
  <si>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</si>
  <si>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</si>
  <si>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</si>
  <si>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</si>
  <si>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</si>
  <si>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</si>
  <si>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</si>
  <si>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</si>
  <si>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</si>
  <si>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</si>
  <si>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</si>
  <si>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</si>
  <si>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</si>
  <si>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</si>
  <si>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</si>
  <si>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</si>
  <si>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</si>
  <si>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</si>
  <si>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</si>
  <si>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</si>
  <si>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</si>
  <si>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</si>
  <si>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</si>
  <si>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</si>
  <si>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</si>
  <si>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</si>
  <si>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</si>
  <si>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</si>
  <si>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</si>
  <si>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залучені кредитні кошти</t>
  </si>
  <si>
    <t>бюджетне фінансування</t>
  </si>
  <si>
    <t>інші джерела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</si>
  <si>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</si>
  <si>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</si>
  <si>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</si>
  <si>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</si>
  <si>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</si>
  <si>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</si>
  <si>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</si>
  <si>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</si>
  <si>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</si>
  <si>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</si>
  <si>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</si>
  <si>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</si>
  <si>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</si>
  <si>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</si>
  <si>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</si>
  <si>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</si>
  <si>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</si>
  <si>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</si>
  <si>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</si>
  <si>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</si>
  <si>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</si>
  <si>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</si>
  <si>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</si>
  <si>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</si>
  <si>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</si>
  <si>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</si>
  <si>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</si>
  <si>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</si>
  <si>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у тому числі державні гранти і субсидії</t>
  </si>
  <si>
    <t>у тому числі фінансові запозичення</t>
  </si>
  <si>
    <t>Усього пасиви</t>
  </si>
  <si>
    <t>Контроль</t>
  </si>
  <si>
    <t xml:space="preserve">Факт наростаючим підсумком
з початку року 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</si>
  <si>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</si>
  <si>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</si>
  <si>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</si>
  <si>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Поповнення статуного капіталу підприємства</t>
  </si>
  <si>
    <t>Направлення коштів на:</t>
  </si>
  <si>
    <t>поповнення обігових коштів (розшифрувати)</t>
  </si>
  <si>
    <t xml:space="preserve">Усього виплат </t>
  </si>
  <si>
    <t>гроші та їх еквіваленти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</si>
  <si>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</si>
  <si>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</si>
  <si>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</si>
  <si>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</si>
  <si>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</si>
  <si>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</si>
  <si>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3</t>
  </si>
  <si>
    <t>Таблиця 4</t>
  </si>
  <si>
    <t>Таблиця 5</t>
  </si>
  <si>
    <t>Таблиця 6</t>
  </si>
  <si>
    <t>Продовження таблиці 6</t>
  </si>
  <si>
    <t>Таблиця 7</t>
  </si>
  <si>
    <t>(тис.грн)</t>
  </si>
  <si>
    <t>Адміністративні витрати</t>
  </si>
  <si>
    <t>Інші операційні доходи</t>
  </si>
  <si>
    <t>Інші доходи</t>
  </si>
  <si>
    <t>Інші витрати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</si>
  <si>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</si>
  <si>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</si>
  <si>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</si>
  <si>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Інші податки, збори та платежі на користь держави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</si>
  <si>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</si>
  <si>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</si>
  <si>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</si>
  <si>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</si>
  <si>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</si>
  <si>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</si>
  <si>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</si>
  <si>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</si>
  <si>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</si>
  <si>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</si>
  <si>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Надходження від відсотків за залишками коштів на поточних рахунках</t>
  </si>
  <si>
    <t>Надходженнґ від повернення авансів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</si>
  <si>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</si>
  <si>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</si>
  <si>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</si>
  <si>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</si>
  <si>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</si>
  <si>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</si>
  <si>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</si>
  <si>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</si>
  <si>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</si>
  <si>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</si>
  <si>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>капітальне будівництво (розшифрувати)</t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</si>
  <si>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</si>
  <si>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тис.грн (без ПДВ)</t>
  </si>
  <si>
    <t xml:space="preserve">Факт наростаючим підсумком 
з початку року 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</si>
  <si>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</si>
  <si>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</si>
  <si>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</si>
  <si>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</si>
  <si>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</si>
  <si>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</si>
  <si>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</si>
  <si>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</si>
  <si>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</si>
  <si>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</si>
  <si>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</si>
  <si>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</si>
  <si>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</si>
  <si>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</si>
  <si>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</si>
  <si>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Надходження грошових коштів від операційної діяльності</t>
  </si>
  <si>
    <t>Інші надходження, усього, у тому числі:</t>
  </si>
  <si>
    <t>Інші платежі, усього, у тому числі:</t>
  </si>
  <si>
    <t>капітальне будівництво, усього, у тому числі:</t>
  </si>
  <si>
    <t>придбання (створення) нематеріальних активів,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</si>
  <si>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</si>
  <si>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</si>
  <si>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 xml:space="preserve">Усього нарахованих виплат 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</si>
  <si>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</si>
  <si>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</si>
  <si>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</si>
  <si>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</si>
  <si>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</si>
  <si>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</si>
  <si>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</si>
  <si>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</si>
  <si>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</si>
  <si>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єдиний внесок на загальнообов'язкове державне соціальне страхування</t>
  </si>
  <si>
    <t>Розшифровка до Таблиці 1 "Формування фінансових результатів"</t>
  </si>
  <si>
    <t>Розшифровка до Таблиці 2 "Розрахунки з бюджетом"</t>
  </si>
  <si>
    <t>Розшифровка до Таблиці 3 "Рух грошових коштів (за прямим методом)"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</si>
  <si>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</si>
  <si>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</si>
  <si>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</si>
  <si>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indexed="8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indexed="8"/>
        <rFont val="Times New Roman"/>
        <family val="1"/>
        <charset val="204"/>
      </rPr>
      <t>, у тому числі:</t>
    </r>
  </si>
  <si>
    <r>
      <t>придбання (виготовлення)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</si>
  <si>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t>Одиниця виміру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</si>
  <si>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</si>
  <si>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</si>
  <si>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рекламні та маркетингові послуги</t>
  </si>
  <si>
    <t>бензопила</t>
  </si>
  <si>
    <t>Інші  операційні доходи, усього, у тому числі:</t>
  </si>
  <si>
    <t>інші платежі (збір до Пенсійного фонду при купівлі службового авто)</t>
  </si>
  <si>
    <t>Надходження від отримання субсидій, дотацій</t>
  </si>
  <si>
    <t>Інші джерела (одержувачі бюджетних коштів)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</si>
  <si>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</si>
  <si>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</si>
  <si>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</si>
  <si>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</si>
  <si>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придбання (виготовлення) інших необоротних матеріальних активів, усього, у тому числі:</t>
  </si>
  <si>
    <t>придбання (виготовлення) основних засобів, усього, у тому числі:</t>
  </si>
  <si>
    <t>інші джерела (розшифрувати)</t>
  </si>
  <si>
    <t>Матеріальні витрати</t>
  </si>
  <si>
    <t>інші податки, збори та платежі (розшифрувати)</t>
  </si>
  <si>
    <t>Середньомісячні витрати на оплату праці одного працівника (грн), усього, у тому числі:</t>
  </si>
  <si>
    <t>Інші цілі (розшифрувати)</t>
  </si>
  <si>
    <t>-</t>
  </si>
  <si>
    <t>інші витрати на збут (розшифрувати)</t>
  </si>
  <si>
    <t>Директор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</si>
  <si>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</si>
  <si>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комунальними підприємствами, що є власністю Вінницької міської об'єднаної територіальної громади до бюджету Вінницької міської ТГ</t>
  </si>
  <si>
    <t>інші  (штрафи, пені, неустойки) (розшифрувати)</t>
  </si>
  <si>
    <t xml:space="preserve">Інші витрати (розшифрувати) </t>
  </si>
  <si>
    <t>_________________</t>
  </si>
  <si>
    <t>Комунальне підприємство "Міський лікувально-діагностичний центр"</t>
  </si>
  <si>
    <t xml:space="preserve">Комунальне підприємство </t>
  </si>
  <si>
    <t>м. Вінниця</t>
  </si>
  <si>
    <t>Департамент охорони здоров'я Вінницької міської ради</t>
  </si>
  <si>
    <t>Охорона здоров'я</t>
  </si>
  <si>
    <t>Загальна медична практика</t>
  </si>
  <si>
    <t>тис. грн</t>
  </si>
  <si>
    <t>вул. Київська буд.68, м. Вінниця</t>
  </si>
  <si>
    <t>65-22-65</t>
  </si>
  <si>
    <t>0510100000</t>
  </si>
  <si>
    <t>86.21</t>
  </si>
  <si>
    <t>ПРО ВИКОНАННЯ ПОКАЗНИКІВ ФІНАНСОВОГО ПЛАНУ  КОМУНАЛЬНОГО ПІДПРИЄМСТВА "МІСЬКИЙ ЛІКУВАЛЬНО-ДІАГНОСТИЧНИЙ ЦЕНТР"</t>
  </si>
  <si>
    <t>Директор КП "МЛДЦ"</t>
  </si>
  <si>
    <t>витрати на водопостачання та водовідведення</t>
  </si>
  <si>
    <t>витрати на підвищення кваліфікації лікарів</t>
  </si>
  <si>
    <t>витрати на вимірювання зони зовнішнього опромінювання медичних працівників</t>
  </si>
  <si>
    <t>витрати на оренду основних засобів</t>
  </si>
  <si>
    <t xml:space="preserve">витрати на охорону </t>
  </si>
  <si>
    <t>витрати на земельний податок</t>
  </si>
  <si>
    <t>витрати на дератизацію та дезинсекцію</t>
  </si>
  <si>
    <t>витрати на послуги зв'язку, інтернет резервований</t>
  </si>
  <si>
    <t>витрати на вивіз сміття</t>
  </si>
  <si>
    <t>витрати на чистку килимів (компанія "Чисте місто")</t>
  </si>
  <si>
    <t>витрати на прибирання території</t>
  </si>
  <si>
    <t>витрати на утилізацію небезпечних відходів</t>
  </si>
  <si>
    <t>витрати на страхування майна</t>
  </si>
  <si>
    <t>витрати на пожежне спостереження</t>
  </si>
  <si>
    <t>витрати на пільгові пенсії</t>
  </si>
  <si>
    <t>витрати на охорону праці, техніку безпеки</t>
  </si>
  <si>
    <t>витрати на списання матеріалів</t>
  </si>
  <si>
    <t>витрати на періодику</t>
  </si>
  <si>
    <t>супровід комп. програми та бази Мед. кадри України та "Медична статистика"</t>
  </si>
  <si>
    <t>витрати на послуги з постачання програми для роботи в МЕДОК</t>
  </si>
  <si>
    <t>витрати на інформаційні послуги на сайтах через мережу інтернет</t>
  </si>
  <si>
    <t>дохід від реалізації шприців, б/у дзеркал</t>
  </si>
  <si>
    <t>доходи від оренди майна</t>
  </si>
  <si>
    <t>перерахунок ПДВ</t>
  </si>
  <si>
    <t>витрати матеріалів на спільну діяльність</t>
  </si>
  <si>
    <t>преміювання до свят</t>
  </si>
  <si>
    <t>відшкодування згідно листків непрацездатності (5 днів)</t>
  </si>
  <si>
    <t>нарахування на преміальні виплати та виплати згідно листків непрацездатності</t>
  </si>
  <si>
    <t>витрати на ремонт орендованого автомобільного транспорту</t>
  </si>
  <si>
    <t>витрати на запасні частини для орендованого автомобільного транспорту</t>
  </si>
  <si>
    <t>витрати на паливно-мастильні матеріали для орендованого автомобіля</t>
  </si>
  <si>
    <t>інші доходи (дохід від безоплатно одержаних основних засобів в частині амортизаційних відрахувань)</t>
  </si>
  <si>
    <t>Втрати від участі в капіталі (від участі в спільній діяльності)</t>
  </si>
  <si>
    <t>комісія за договором фінансового лізингу</t>
  </si>
  <si>
    <t>фінансування для надання матеріального забезпечення з Вінницьке відділення Управління виконавчої дирекції Фонду соціального страхування України у Вінницькій області</t>
  </si>
  <si>
    <t>надходження від оренди майна</t>
  </si>
  <si>
    <t>надходження від реалізації б/у шприців, дзеркал</t>
  </si>
  <si>
    <t>надходження від спільної діяльності</t>
  </si>
  <si>
    <t>витрати на відрядження</t>
  </si>
  <si>
    <t>профспілкові внески</t>
  </si>
  <si>
    <t>за розрахунково-касове обслуговування</t>
  </si>
  <si>
    <t>відшкодування пільгових пенсій</t>
  </si>
  <si>
    <t>витрати за виконавчими листами</t>
  </si>
  <si>
    <t>столи, стільці, шафи,ваги, жалюзі та інше</t>
  </si>
  <si>
    <t>касовий апарат</t>
  </si>
  <si>
    <t>КП "Міський лікувально-діагностичний центр"</t>
  </si>
  <si>
    <t>надання медичних послуг</t>
  </si>
  <si>
    <t>надання медичних послуг застрахованим особам СК "Місто" та інших страхових компаній</t>
  </si>
  <si>
    <t>МКП "Вінницький фонд муніципальних інвестицій"</t>
  </si>
  <si>
    <t>кредитний договір №12-2020 (договір позики) на медичне обладнання</t>
  </si>
  <si>
    <t>кредитний договір №13-2021 (договір позики) на медичне обладнання</t>
  </si>
  <si>
    <t>2 988 тис. грн.</t>
  </si>
  <si>
    <t>2 290 тис. грн.</t>
  </si>
  <si>
    <t>6 відсотків річних</t>
  </si>
  <si>
    <t>7 відсотків річних</t>
  </si>
  <si>
    <t>Медичне обладнання: мініцентрифуга-вортекс FV-2400, Мікроспін- 3 шт., мініцентрифуга високо-швидкісна Мікроспін 12, станція для виділення ZiXpress 32, бокс біологічної безпеки БІОБЕЙС, твердотільний термостат К30 з блоком К30В, відсмоктувач  медичний «БІОМЕД», серія RBO – одноканальний мікродозатор, змінний об’єм - 9 шт., бокс ультрафіолетовий для стерильних робіт, система для ампліфікації в реальному часі RotorGeneQMDx 5 канальний</t>
  </si>
  <si>
    <t>Медичне обладнання: аналізатор рідин організму Cellprep Plus LBC система; автоматичний процесор для фрабування скелець, ASS 190</t>
  </si>
  <si>
    <t>кредитний договір (договір позики) на медичне обладнання з МКП "Вінницький фонд муніципальних інвестицій"№15-2019 від 22.11.2019</t>
  </si>
  <si>
    <t>кредитний договір (договір позики) на медичне обладнання з МКП "Вінницький фонд муніципальних інвестицій"№12-2020 від 13.10.2020</t>
  </si>
  <si>
    <t>договір фінансового лізингу на транспортний засіб</t>
  </si>
  <si>
    <t>кредитний договір (договір позики) на медичне обладнання з МКП "Вінницький фонд муніципальних інвестицій"№13-2021 від 09.12.2021</t>
  </si>
  <si>
    <t>адміністративно-господарські потреби</t>
  </si>
  <si>
    <t xml:space="preserve">NISSAN </t>
  </si>
  <si>
    <t xml:space="preserve">модернізація, модифікація (добудова, дообладнання, реконструкція) основних засобів, усього, у тому числі: </t>
  </si>
  <si>
    <r>
      <t>Інші надходження (відсотки банку за депозитним рахунком)</t>
    </r>
    <r>
      <rPr>
        <i/>
        <sz val="16"/>
        <rFont val="Times New Roman"/>
        <family val="1"/>
        <charset val="204"/>
      </rPr>
      <t xml:space="preserve"> </t>
    </r>
  </si>
  <si>
    <t>витрати за надання доступу до онлайн-сервісу E-tender.ua з правом користування програмною продукцією</t>
  </si>
  <si>
    <t>реалізація матеріалів та послуг для спільної діяльності</t>
  </si>
  <si>
    <t>фінансова підтримка комунальних підприємств охорони здоров'я (кошти бюджету ВМТГ на виконання заходів програми "Здоров'я вінничан на 2022-2024 роки)</t>
  </si>
  <si>
    <t>медикаменти та перев'язувальні матеріали</t>
  </si>
  <si>
    <t>оплата  теплопостачання</t>
  </si>
  <si>
    <t>оплата електроенергії</t>
  </si>
  <si>
    <r>
      <t>Цільове фінансуванн</t>
    </r>
    <r>
      <rPr>
        <sz val="12"/>
        <rFont val="Times New Roman"/>
        <family val="1"/>
        <charset val="204"/>
      </rPr>
      <t xml:space="preserve"> (фінансова підтримка комунальних підприємств охорони здоров'я (кошти бюджету ВМТГ на виконання заходів програми "Здоров'я вінничан на 2022-2024 роки),</t>
    </r>
    <r>
      <rPr>
        <b/>
        <sz val="12"/>
        <rFont val="Times New Roman"/>
        <family val="1"/>
        <charset val="204"/>
      </rPr>
      <t xml:space="preserve"> усього, у тому числі:</t>
    </r>
  </si>
  <si>
    <t>Дохід від участі в капіталі (40% прибутку отриманих від спільної діяльності)</t>
  </si>
  <si>
    <t>маршрутизатор</t>
  </si>
  <si>
    <t>тонометр, 6 шт.</t>
  </si>
  <si>
    <t>монтаж металопластикових конструкцій (вікна на сходовому майданчику)</t>
  </si>
  <si>
    <t>дохід від безоплатно отриманих реагентів, дезинфікуючих засобів</t>
  </si>
  <si>
    <t>cудовий збір</t>
  </si>
  <si>
    <t>Факт минулого 2022 року</t>
  </si>
  <si>
    <t>План звітного 2023 року</t>
  </si>
  <si>
    <t>Факт звітного 2023 року</t>
  </si>
  <si>
    <r>
      <t xml:space="preserve">Фінансові витрати </t>
    </r>
    <r>
      <rPr>
        <sz val="16"/>
        <rFont val="Times New Roman"/>
        <family val="1"/>
        <charset val="204"/>
      </rPr>
      <t>(відсотки за кредитними договорами)</t>
    </r>
  </si>
  <si>
    <t>графічна станція обробки "OsiriXMD.12-13"</t>
  </si>
  <si>
    <t>мікроконвексний датчик для УЗД</t>
  </si>
  <si>
    <t>пробозабірник</t>
  </si>
  <si>
    <t>система очистки води</t>
  </si>
  <si>
    <t>голка до аналізатора R-KIT PROBE</t>
  </si>
  <si>
    <t>посудина Дьюара</t>
  </si>
  <si>
    <t>сейф офісний</t>
  </si>
  <si>
    <t>клавіатура</t>
  </si>
  <si>
    <t>електролобзик</t>
  </si>
  <si>
    <t>лампа галогенна</t>
  </si>
  <si>
    <t>програмне забезпечення для автоматизації бізнесу (1 ліцензія)</t>
  </si>
  <si>
    <t>розробка програмного забезпечення Printer 2</t>
  </si>
  <si>
    <t>універсальний драйвер для фіскальних реєстраторів</t>
  </si>
  <si>
    <t>металева конструкція на 3-му поверсі будівлі</t>
  </si>
  <si>
    <t>майданчик для генератора</t>
  </si>
  <si>
    <t>монтаж дверного блока рентгенозахисних дверей</t>
  </si>
  <si>
    <t>поточний ремонт кабінету на 4-му поверсі</t>
  </si>
  <si>
    <t>поточний ремонт рентгенологічного кабінету на 1-му поверсі</t>
  </si>
  <si>
    <t>надання медичних послуг пільговим категоріям населення Вінницької міської територіальної громади за рахунок Департамента соціальної політики ВМР</t>
  </si>
  <si>
    <t>витрати на інкасацію Ощадбанк/Акордбанк</t>
  </si>
  <si>
    <t>витрати на оплату за розрахунково-касове обслуговування УКРСИББАНК</t>
  </si>
  <si>
    <t>витрати на ключі електронно-цифрового підпису</t>
  </si>
  <si>
    <t xml:space="preserve">витрати на публікацію інформаційних матеріалів в друкованих виданнях </t>
  </si>
  <si>
    <t>дохід від безоплатно отриманих основних засобів</t>
  </si>
  <si>
    <t>дохід від повернення судового збору</t>
  </si>
  <si>
    <t>дохід від річного перерахунку ПДВ</t>
  </si>
  <si>
    <t>повернення судового збору</t>
  </si>
  <si>
    <t>Бланар Оксана Леонідівна</t>
  </si>
  <si>
    <t>за 2024 рік</t>
  </si>
  <si>
    <t>Звітний 2024 рік</t>
  </si>
  <si>
    <t xml:space="preserve">минулий 2023 рік </t>
  </si>
  <si>
    <t xml:space="preserve">поточний 2024 рік </t>
  </si>
  <si>
    <t>Оксана БЛАНАР</t>
  </si>
  <si>
    <t xml:space="preserve">минулий 
2023 рік </t>
  </si>
  <si>
    <t xml:space="preserve">поточний 
2024 рік </t>
  </si>
  <si>
    <t>Факт минулого 2023 року</t>
  </si>
  <si>
    <t>План звітного 2024 року</t>
  </si>
  <si>
    <t>Факт звітного 2024 року</t>
  </si>
  <si>
    <t xml:space="preserve"> Оксана БЛАНАР</t>
  </si>
  <si>
    <t xml:space="preserve">минулий
 2023 рік </t>
  </si>
  <si>
    <t>коагулятор</t>
  </si>
  <si>
    <t>минулий 2023 рік</t>
  </si>
  <si>
    <t>поточний 2024 рік</t>
  </si>
  <si>
    <t xml:space="preserve">Оксана БЛАНАР  </t>
  </si>
  <si>
    <r>
      <t xml:space="preserve">до звіту про виконання показників фінансового плану за 2024 рік 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</si>
  <si>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Факт
минулого 2023 року</t>
  </si>
  <si>
    <t>План
звітного 2024 року</t>
  </si>
  <si>
    <t>Факт
звітного 2024 року</t>
  </si>
  <si>
    <t>Заборгованість за кредитами станом на 01.01.2024 року</t>
  </si>
  <si>
    <t>Отримано залучених коштів за звітний 2024 рік</t>
  </si>
  <si>
    <t>Повернено залучених коштів за звітний 2024 рік</t>
  </si>
  <si>
    <t>Заборгованість станом на 01.01.2025 року</t>
  </si>
  <si>
    <t>факт 
минулого 2023 року</t>
  </si>
  <si>
    <t>план
звітного 2024 року</t>
  </si>
  <si>
    <t>факт
звітного 2024 року</t>
  </si>
  <si>
    <t>факт
минулого 2023 року</t>
  </si>
  <si>
    <t>7. Джерела капітальних інвестицій у 2024 році</t>
  </si>
  <si>
    <t>моноблок 4 шт</t>
  </si>
  <si>
    <t>холтерівська систеиа</t>
  </si>
  <si>
    <t>сервер DELL EMC PE R730</t>
  </si>
  <si>
    <t>жорсткий диск WD14 TB 2шт.</t>
  </si>
  <si>
    <t>кабель пацієнта на 10 відведень до електрокардіогафа, 5 шт.</t>
  </si>
  <si>
    <t>манжета для монітору (велика)</t>
  </si>
  <si>
    <t>компакт 771 ЕКО</t>
  </si>
  <si>
    <t>літера пластикова для зовнішньої вивіски</t>
  </si>
  <si>
    <t>поручні поліровані з нержавіючої сталі</t>
  </si>
  <si>
    <t>ролети тканині, 3 шт.</t>
  </si>
  <si>
    <t>ремонт імунохемілюмінесцентного аналізатору SIEMENS IMMULITE 2000</t>
  </si>
  <si>
    <t>з 13.10.2020 до 12.10.2026, щомісяця</t>
  </si>
  <si>
    <t>з 09.12.2021 до 08.12.2027, щомісяця</t>
  </si>
  <si>
    <t>еквайрінг</t>
  </si>
  <si>
    <t>витрати на надення доступу до онлайн-сервісу електронного документообігу "Вчасно"</t>
  </si>
  <si>
    <t>витрати на проведення первинної держекспертизи комплексної системи захисту інформації</t>
  </si>
  <si>
    <t>відсотки банку по поточному рахунку</t>
  </si>
  <si>
    <t xml:space="preserve">надлишки реагентів за результатами інвентаризації </t>
  </si>
  <si>
    <t>списання надлишків реагентів за результатами інвентаризації</t>
  </si>
  <si>
    <t>інші витрати (розшифрувати)</t>
  </si>
  <si>
    <t>Інші витрати,  усього, у тому числі:</t>
  </si>
  <si>
    <t>списання необоротних активів</t>
  </si>
  <si>
    <t>передача безоплатно отриманих лікарських засобів КНП ВМК №3</t>
  </si>
  <si>
    <t>витрати на послуги по клінічній лабораторній діагностиці ТОВ "Сінево Україна"</t>
  </si>
  <si>
    <t>витрати на страхування медичних працівників та цивільно-правової відповідальності водіїв</t>
  </si>
  <si>
    <t>моноблок 4 шт.</t>
  </si>
  <si>
    <t>холтерівська система</t>
  </si>
  <si>
    <t>телефона станція</t>
  </si>
  <si>
    <t>карта пам'яті</t>
  </si>
  <si>
    <t>лічильник води</t>
  </si>
  <si>
    <t>накопичувач 8 шт.</t>
  </si>
  <si>
    <t>09.01.2024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</si>
</sst>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-* #,##0.0\ _₴_-;\-* #,##0.0\ _₴_-;_-* &quot;-&quot;?\ _₴_-;_-@_-"/>
    <numFmt numFmtId="181" formatCode="_-* #,##0\ _₴_-;\-* #,##0\ _₴_-;_-* &quot;-&quot;?\ _₴_-;_-@_-"/>
    <numFmt numFmtId="182" formatCode="_(* #,##0_);_(* \(#,##0\);_(* \-_);_(@_)"/>
    <numFmt numFmtId="183" formatCode="dd\.mm\.yyyy;@"/>
  </numFmts>
  <fonts count="10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6"/>
      <name val="Arial Cyr"/>
      <charset val="204"/>
    </font>
    <font>
      <u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Arial Cyr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4"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2" fillId="2" borderId="0" applyNumberFormat="0" applyBorder="0" applyAlignment="0" applyProtection="0"/>
    <xf numFmtId="0" fontId="1" fillId="2" borderId="0" applyNumberFormat="0" applyBorder="0" applyAlignment="0" applyProtection="0"/>
    <xf numFmtId="0" fontId="32" fillId="3" borderId="0" applyNumberFormat="0" applyBorder="0" applyAlignment="0" applyProtection="0"/>
    <xf numFmtId="0" fontId="1" fillId="3" borderId="0" applyNumberFormat="0" applyBorder="0" applyAlignment="0" applyProtection="0"/>
    <xf numFmtId="0" fontId="32" fillId="4" borderId="0" applyNumberFormat="0" applyBorder="0" applyAlignment="0" applyProtection="0"/>
    <xf numFmtId="0" fontId="1" fillId="4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6" borderId="0" applyNumberFormat="0" applyBorder="0" applyAlignment="0" applyProtection="0"/>
    <xf numFmtId="0" fontId="1" fillId="6" borderId="0" applyNumberFormat="0" applyBorder="0" applyAlignment="0" applyProtection="0"/>
    <xf numFmtId="0" fontId="3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9" borderId="0" applyNumberFormat="0" applyBorder="0" applyAlignment="0" applyProtection="0"/>
    <xf numFmtId="0" fontId="1" fillId="9" borderId="0" applyNumberFormat="0" applyBorder="0" applyAlignment="0" applyProtection="0"/>
    <xf numFmtId="0" fontId="32" fillId="10" borderId="0" applyNumberFormat="0" applyBorder="0" applyAlignment="0" applyProtection="0"/>
    <xf numFmtId="0" fontId="1" fillId="10" borderId="0" applyNumberFormat="0" applyBorder="0" applyAlignment="0" applyProtection="0"/>
    <xf numFmtId="0" fontId="32" fillId="5" borderId="0" applyNumberFormat="0" applyBorder="0" applyAlignment="0" applyProtection="0"/>
    <xf numFmtId="0" fontId="1" fillId="5" borderId="0" applyNumberFormat="0" applyBorder="0" applyAlignment="0" applyProtection="0"/>
    <xf numFmtId="0" fontId="32" fillId="8" borderId="0" applyNumberFormat="0" applyBorder="0" applyAlignment="0" applyProtection="0"/>
    <xf numFmtId="0" fontId="1" fillId="8" borderId="0" applyNumberFormat="0" applyBorder="0" applyAlignment="0" applyProtection="0"/>
    <xf numFmtId="0" fontId="32" fillId="11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33" fillId="12" borderId="0" applyNumberFormat="0" applyBorder="0" applyAlignment="0" applyProtection="0"/>
    <xf numFmtId="0" fontId="15" fillId="12" borderId="0" applyNumberFormat="0" applyBorder="0" applyAlignment="0" applyProtection="0"/>
    <xf numFmtId="0" fontId="33" fillId="9" borderId="0" applyNumberFormat="0" applyBorder="0" applyAlignment="0" applyProtection="0"/>
    <xf numFmtId="0" fontId="15" fillId="9" borderId="0" applyNumberFormat="0" applyBorder="0" applyAlignment="0" applyProtection="0"/>
    <xf numFmtId="0" fontId="33" fillId="10" borderId="0" applyNumberFormat="0" applyBorder="0" applyAlignment="0" applyProtection="0"/>
    <xf numFmtId="0" fontId="15" fillId="10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26" fillId="3" borderId="0" applyNumberFormat="0" applyBorder="0" applyAlignment="0" applyProtection="0"/>
    <xf numFmtId="0" fontId="18" fillId="20" borderId="1" applyNumberFormat="0" applyAlignment="0" applyProtection="0"/>
    <xf numFmtId="0" fontId="23" fillId="21" borderId="2" applyNumberFormat="0" applyAlignment="0" applyProtection="0"/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49" fontId="34" fillId="0" borderId="3">
      <alignment horizontal="center" vertical="center"/>
      <protection locked="0"/>
    </xf>
    <xf numFmtId="168" fontId="12" fillId="0" borderId="0" applyFont="0" applyFill="0" applyBorder="0" applyAlignment="0" applyProtection="0"/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49" fontId="12" fillId="0" borderId="3">
      <alignment horizontal="left" vertical="center"/>
      <protection locked="0"/>
    </xf>
    <xf numFmtId="0" fontId="27" fillId="0" borderId="0" applyNumberFormat="0" applyFill="0" applyBorder="0" applyAlignment="0" applyProtection="0"/>
    <xf numFmtId="171" fontId="35" fillId="0" borderId="0" applyAlignment="0">
      <alignment wrapText="1"/>
    </xf>
    <xf numFmtId="0" fontId="30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12" fillId="0" borderId="0" applyNumberFormat="0" applyFont="0" applyAlignment="0">
      <alignment vertical="top" wrapText="1"/>
      <protection locked="0"/>
    </xf>
    <xf numFmtId="49" fontId="37" fillId="22" borderId="7">
      <alignment horizontal="left" vertical="center"/>
      <protection locked="0"/>
    </xf>
    <xf numFmtId="49" fontId="37" fillId="22" borderId="7">
      <alignment horizontal="left" vertical="center"/>
    </xf>
    <xf numFmtId="4" fontId="37" fillId="22" borderId="7">
      <alignment horizontal="right" vertical="center"/>
      <protection locked="0"/>
    </xf>
    <xf numFmtId="4" fontId="37" fillId="22" borderId="7">
      <alignment horizontal="right" vertical="center"/>
    </xf>
    <xf numFmtId="4" fontId="38" fillId="22" borderId="7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4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4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" fontId="42" fillId="22" borderId="3">
      <alignment horizontal="right" vertical="center"/>
      <protection locked="0"/>
    </xf>
    <xf numFmtId="4" fontId="42" fillId="22" borderId="3">
      <alignment horizontal="right" vertical="center"/>
    </xf>
    <xf numFmtId="4" fontId="44" fillId="22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" fontId="46" fillId="0" borderId="3">
      <alignment horizontal="right" vertical="center"/>
      <protection locked="0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" fontId="47" fillId="0" borderId="3">
      <alignment horizontal="right" vertical="center"/>
      <protection locked="0"/>
    </xf>
    <xf numFmtId="4" fontId="47" fillId="0" borderId="3">
      <alignment horizontal="right" vertical="center"/>
    </xf>
    <xf numFmtId="49" fontId="45" fillId="0" borderId="3">
      <alignment horizontal="left" vertical="center"/>
      <protection locked="0"/>
    </xf>
    <xf numFmtId="49" fontId="46" fillId="0" borderId="3">
      <alignment horizontal="left" vertical="center"/>
      <protection locked="0"/>
    </xf>
    <xf numFmtId="4" fontId="45" fillId="0" borderId="3">
      <alignment horizontal="right" vertical="center"/>
      <protection locked="0"/>
    </xf>
    <xf numFmtId="0" fontId="28" fillId="0" borderId="8" applyNumberFormat="0" applyFill="0" applyAlignment="0" applyProtection="0"/>
    <xf numFmtId="0" fontId="25" fillId="23" borderId="0" applyNumberFormat="0" applyBorder="0" applyAlignment="0" applyProtection="0"/>
    <xf numFmtId="0" fontId="12" fillId="0" borderId="0"/>
    <xf numFmtId="0" fontId="12" fillId="0" borderId="0"/>
    <xf numFmtId="0" fontId="12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9" fillId="26" borderId="3">
      <alignment horizontal="right" vertical="center"/>
      <protection locked="0"/>
    </xf>
    <xf numFmtId="4" fontId="49" fillId="27" borderId="3">
      <alignment horizontal="right" vertical="center"/>
      <protection locked="0"/>
    </xf>
    <xf numFmtId="4" fontId="49" fillId="28" borderId="3">
      <alignment horizontal="right" vertical="center"/>
      <protection locked="0"/>
    </xf>
    <xf numFmtId="0" fontId="17" fillId="20" borderId="10" applyNumberFormat="0" applyAlignment="0" applyProtection="0"/>
    <xf numFmtId="49" fontId="34" fillId="0" borderId="3">
      <alignment horizontal="left" vertical="center" wrapText="1"/>
      <protection locked="0"/>
    </xf>
    <xf numFmtId="49" fontId="34" fillId="0" borderId="3">
      <alignment horizontal="left" vertical="center" wrapText="1"/>
      <protection locked="0"/>
    </xf>
    <xf numFmtId="0" fontId="24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9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15" fillId="16" borderId="0" applyNumberFormat="0" applyBorder="0" applyAlignment="0" applyProtection="0"/>
    <xf numFmtId="0" fontId="33" fillId="17" borderId="0" applyNumberFormat="0" applyBorder="0" applyAlignment="0" applyProtection="0"/>
    <xf numFmtId="0" fontId="15" fillId="17" borderId="0" applyNumberFormat="0" applyBorder="0" applyAlignment="0" applyProtection="0"/>
    <xf numFmtId="0" fontId="33" fillId="18" borderId="0" applyNumberFormat="0" applyBorder="0" applyAlignment="0" applyProtection="0"/>
    <xf numFmtId="0" fontId="15" fillId="18" borderId="0" applyNumberFormat="0" applyBorder="0" applyAlignment="0" applyProtection="0"/>
    <xf numFmtId="0" fontId="33" fillId="13" borderId="0" applyNumberFormat="0" applyBorder="0" applyAlignment="0" applyProtection="0"/>
    <xf numFmtId="0" fontId="15" fillId="13" borderId="0" applyNumberFormat="0" applyBorder="0" applyAlignment="0" applyProtection="0"/>
    <xf numFmtId="0" fontId="33" fillId="14" borderId="0" applyNumberFormat="0" applyBorder="0" applyAlignment="0" applyProtection="0"/>
    <xf numFmtId="0" fontId="15" fillId="14" borderId="0" applyNumberFormat="0" applyBorder="0" applyAlignment="0" applyProtection="0"/>
    <xf numFmtId="0" fontId="33" fillId="19" borderId="0" applyNumberFormat="0" applyBorder="0" applyAlignment="0" applyProtection="0"/>
    <xf numFmtId="0" fontId="15" fillId="19" borderId="0" applyNumberFormat="0" applyBorder="0" applyAlignment="0" applyProtection="0"/>
    <xf numFmtId="0" fontId="50" fillId="7" borderId="1" applyNumberFormat="0" applyAlignment="0" applyProtection="0"/>
    <xf numFmtId="0" fontId="16" fillId="7" borderId="1" applyNumberFormat="0" applyAlignment="0" applyProtection="0"/>
    <xf numFmtId="9" fontId="2" fillId="0" borderId="0" applyFont="0" applyFill="0" applyBorder="0" applyAlignment="0" applyProtection="0"/>
    <xf numFmtId="0" fontId="51" fillId="20" borderId="10" applyNumberFormat="0" applyAlignment="0" applyProtection="0"/>
    <xf numFmtId="0" fontId="17" fillId="20" borderId="10" applyNumberFormat="0" applyAlignment="0" applyProtection="0"/>
    <xf numFmtId="0" fontId="52" fillId="20" borderId="1" applyNumberFormat="0" applyAlignment="0" applyProtection="0"/>
    <xf numFmtId="0" fontId="18" fillId="20" borderId="1" applyNumberFormat="0" applyAlignment="0" applyProtection="0"/>
    <xf numFmtId="172" fontId="12" fillId="0" borderId="0" applyFont="0" applyFill="0" applyBorder="0" applyAlignment="0" applyProtection="0"/>
    <xf numFmtId="0" fontId="53" fillId="0" borderId="4" applyNumberFormat="0" applyFill="0" applyAlignment="0" applyProtection="0"/>
    <xf numFmtId="0" fontId="19" fillId="0" borderId="4" applyNumberFormat="0" applyFill="0" applyAlignment="0" applyProtection="0"/>
    <xf numFmtId="0" fontId="54" fillId="0" borderId="5" applyNumberFormat="0" applyFill="0" applyAlignment="0" applyProtection="0"/>
    <xf numFmtId="0" fontId="20" fillId="0" borderId="5" applyNumberFormat="0" applyFill="0" applyAlignment="0" applyProtection="0"/>
    <xf numFmtId="0" fontId="55" fillId="0" borderId="6" applyNumberFormat="0" applyFill="0" applyAlignment="0" applyProtection="0"/>
    <xf numFmtId="0" fontId="21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6" fillId="0" borderId="11" applyNumberFormat="0" applyFill="0" applyAlignment="0" applyProtection="0"/>
    <xf numFmtId="0" fontId="22" fillId="0" borderId="11" applyNumberFormat="0" applyFill="0" applyAlignment="0" applyProtection="0"/>
    <xf numFmtId="0" fontId="57" fillId="21" borderId="2" applyNumberFormat="0" applyAlignment="0" applyProtection="0"/>
    <xf numFmtId="0" fontId="23" fillId="21" borderId="2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3" borderId="0" applyNumberFormat="0" applyBorder="0" applyAlignment="0" applyProtection="0"/>
    <xf numFmtId="0" fontId="25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" fillId="0" borderId="0"/>
    <xf numFmtId="0" fontId="71" fillId="0" borderId="0"/>
    <xf numFmtId="0" fontId="12" fillId="0" borderId="0"/>
    <xf numFmtId="0" fontId="2" fillId="0" borderId="0"/>
    <xf numFmtId="0" fontId="12" fillId="0" borderId="0"/>
    <xf numFmtId="0" fontId="12" fillId="0" borderId="0" applyNumberFormat="0" applyFont="0" applyFill="0" applyBorder="0" applyAlignment="0" applyProtection="0">
      <alignment vertical="top"/>
    </xf>
    <xf numFmtId="0" fontId="1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9" fillId="3" borderId="0" applyNumberFormat="0" applyBorder="0" applyAlignment="0" applyProtection="0"/>
    <xf numFmtId="0" fontId="26" fillId="3" borderId="0" applyNumberFormat="0" applyBorder="0" applyAlignment="0" applyProtection="0"/>
    <xf numFmtId="0" fontId="6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1" fillId="25" borderId="9" applyNumberFormat="0" applyFont="0" applyAlignment="0" applyProtection="0"/>
    <xf numFmtId="0" fontId="12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2" fillId="0" borderId="8" applyNumberFormat="0" applyFill="0" applyAlignment="0" applyProtection="0"/>
    <xf numFmtId="0" fontId="28" fillId="0" borderId="8" applyNumberFormat="0" applyFill="0" applyAlignment="0" applyProtection="0"/>
    <xf numFmtId="0" fontId="3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3" fontId="65" fillId="0" borderId="0" applyFont="0" applyFill="0" applyBorder="0" applyAlignment="0" applyProtection="0"/>
    <xf numFmtId="174" fontId="6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6" fillId="4" borderId="0" applyNumberFormat="0" applyBorder="0" applyAlignment="0" applyProtection="0"/>
    <xf numFmtId="0" fontId="30" fillId="4" borderId="0" applyNumberFormat="0" applyBorder="0" applyAlignment="0" applyProtection="0"/>
    <xf numFmtId="176" fontId="67" fillId="22" borderId="12" applyFill="0" applyBorder="0">
      <alignment horizontal="center" vertical="center" wrapText="1"/>
      <protection locked="0"/>
    </xf>
    <xf numFmtId="171" fontId="68" fillId="0" borderId="0">
      <alignment wrapText="1"/>
    </xf>
    <xf numFmtId="171" fontId="35" fillId="0" borderId="0">
      <alignment wrapText="1"/>
    </xf>
  </cellStyleXfs>
  <cellXfs count="757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14" xfId="0" applyFont="1" applyFill="1" applyBorder="1" applyAlignment="1">
      <alignment horizontal="center" vertical="center" wrapText="1"/>
    </xf>
    <xf numFmtId="0" fontId="69" fillId="0" borderId="0" xfId="0" applyFont="1" applyFill="1"/>
    <xf numFmtId="0" fontId="5" fillId="29" borderId="3" xfId="0" applyFont="1" applyFill="1" applyBorder="1" applyAlignment="1">
      <alignment horizontal="left" vertical="center" wrapText="1"/>
    </xf>
    <xf numFmtId="0" fontId="5" fillId="29" borderId="3" xfId="0" applyFont="1" applyFill="1" applyBorder="1" applyAlignment="1">
      <alignment horizontal="center" vertical="center" wrapText="1"/>
    </xf>
    <xf numFmtId="0" fontId="5" fillId="29" borderId="0" xfId="0" quotePrefix="1" applyFont="1" applyFill="1" applyBorder="1" applyAlignment="1">
      <alignment horizontal="center" vertical="center"/>
    </xf>
    <xf numFmtId="0" fontId="5" fillId="29" borderId="3" xfId="238" applyFont="1" applyFill="1" applyBorder="1" applyAlignment="1">
      <alignment horizontal="center" vertical="center"/>
    </xf>
    <xf numFmtId="0" fontId="4" fillId="29" borderId="3" xfId="238" applyFont="1" applyFill="1" applyBorder="1" applyAlignment="1">
      <alignment horizontal="left" vertical="center"/>
    </xf>
    <xf numFmtId="0" fontId="5" fillId="29" borderId="3" xfId="238" applyNumberFormat="1" applyFont="1" applyFill="1" applyBorder="1" applyAlignment="1">
      <alignment horizontal="center" vertical="center" wrapText="1"/>
    </xf>
    <xf numFmtId="0" fontId="5" fillId="29" borderId="3" xfId="238" applyNumberFormat="1" applyFont="1" applyFill="1" applyBorder="1" applyAlignment="1">
      <alignment horizontal="left" vertical="center" wrapText="1"/>
    </xf>
    <xf numFmtId="0" fontId="5" fillId="29" borderId="3" xfId="238" applyFont="1" applyFill="1" applyBorder="1" applyAlignment="1">
      <alignment horizontal="center" vertical="center" wrapText="1"/>
    </xf>
    <xf numFmtId="49" fontId="5" fillId="29" borderId="3" xfId="238" applyNumberFormat="1" applyFont="1" applyFill="1" applyBorder="1" applyAlignment="1">
      <alignment horizontal="left" vertical="center" wrapText="1"/>
    </xf>
    <xf numFmtId="0" fontId="11" fillId="29" borderId="0" xfId="0" applyFont="1" applyFill="1"/>
    <xf numFmtId="0" fontId="4" fillId="0" borderId="0" xfId="0" applyFont="1" applyFill="1" applyBorder="1" applyAlignment="1">
      <alignment vertical="center"/>
    </xf>
    <xf numFmtId="0" fontId="77" fillId="29" borderId="0" xfId="0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right" vertical="center"/>
    </xf>
    <xf numFmtId="0" fontId="79" fillId="0" borderId="14" xfId="0" applyFont="1" applyFill="1" applyBorder="1" applyAlignment="1">
      <alignment horizontal="center" vertical="center" wrapText="1"/>
    </xf>
    <xf numFmtId="0" fontId="73" fillId="0" borderId="0" xfId="0" applyFont="1" applyFill="1" applyAlignment="1">
      <alignment horizontal="right" vertical="center"/>
    </xf>
    <xf numFmtId="0" fontId="79" fillId="0" borderId="0" xfId="0" applyFont="1" applyFill="1"/>
    <xf numFmtId="0" fontId="73" fillId="29" borderId="3" xfId="238" applyFont="1" applyFill="1" applyBorder="1" applyAlignment="1">
      <alignment horizontal="left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9" borderId="0" xfId="0" applyNumberFormat="1" applyFont="1" applyFill="1" applyBorder="1" applyAlignment="1">
      <alignment vertical="center" wrapText="1"/>
    </xf>
    <xf numFmtId="0" fontId="79" fillId="29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8" fontId="84" fillId="29" borderId="3" xfId="0" applyNumberFormat="1" applyFont="1" applyFill="1" applyBorder="1" applyAlignment="1">
      <alignment horizontal="center" vertical="center" wrapText="1"/>
    </xf>
    <xf numFmtId="178" fontId="94" fillId="29" borderId="3" xfId="0" applyNumberFormat="1" applyFont="1" applyFill="1" applyBorder="1" applyAlignment="1">
      <alignment horizontal="center" vertical="center" wrapText="1"/>
    </xf>
    <xf numFmtId="178" fontId="91" fillId="29" borderId="3" xfId="0" applyNumberFormat="1" applyFont="1" applyFill="1" applyBorder="1" applyAlignment="1">
      <alignment horizontal="center" vertical="center" wrapText="1"/>
    </xf>
    <xf numFmtId="0" fontId="9" fillId="22" borderId="3" xfId="0" applyFont="1" applyFill="1" applyBorder="1" applyAlignment="1">
      <alignment horizontal="left" vertical="center"/>
    </xf>
    <xf numFmtId="0" fontId="9" fillId="22" borderId="3" xfId="0" applyFont="1" applyFill="1" applyBorder="1" applyAlignment="1">
      <alignment horizontal="center" vertical="center" wrapText="1"/>
    </xf>
    <xf numFmtId="178" fontId="9" fillId="29" borderId="3" xfId="0" applyNumberFormat="1" applyFont="1" applyFill="1" applyBorder="1" applyAlignment="1">
      <alignment horizontal="center" vertical="center" wrapText="1"/>
    </xf>
    <xf numFmtId="178" fontId="90" fillId="29" borderId="3" xfId="0" applyNumberFormat="1" applyFont="1" applyFill="1" applyBorder="1" applyAlignment="1">
      <alignment horizontal="center" vertical="center" wrapText="1"/>
    </xf>
    <xf numFmtId="0" fontId="94" fillId="22" borderId="3" xfId="0" quotePrefix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4" fillId="0" borderId="3" xfId="0" applyFont="1" applyBorder="1" applyAlignment="1">
      <alignment horizontal="left" vertical="center"/>
    </xf>
    <xf numFmtId="0" fontId="9" fillId="22" borderId="3" xfId="0" applyFont="1" applyFill="1" applyBorder="1" applyAlignment="1">
      <alignment horizontal="left" vertical="center" wrapText="1"/>
    </xf>
    <xf numFmtId="0" fontId="9" fillId="22" borderId="3" xfId="0" quotePrefix="1" applyFont="1" applyFill="1" applyBorder="1" applyAlignment="1">
      <alignment horizontal="center" vertical="center"/>
    </xf>
    <xf numFmtId="0" fontId="87" fillId="0" borderId="3" xfId="0" applyFont="1" applyBorder="1" applyAlignment="1">
      <alignment horizontal="left" vertical="center" wrapText="1"/>
    </xf>
    <xf numFmtId="0" fontId="9" fillId="29" borderId="3" xfId="0" applyFont="1" applyFill="1" applyBorder="1" applyAlignment="1">
      <alignment horizontal="left" vertical="center"/>
    </xf>
    <xf numFmtId="0" fontId="87" fillId="22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7" fillId="0" borderId="3" xfId="0" applyFont="1" applyBorder="1" applyAlignment="1">
      <alignment horizontal="left" vertical="center"/>
    </xf>
    <xf numFmtId="170" fontId="72" fillId="29" borderId="3" xfId="238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vertical="center"/>
    </xf>
    <xf numFmtId="0" fontId="5" fillId="29" borderId="14" xfId="0" applyFont="1" applyFill="1" applyBorder="1" applyAlignment="1">
      <alignment horizontal="center" vertical="center" wrapText="1"/>
    </xf>
    <xf numFmtId="0" fontId="5" fillId="29" borderId="14" xfId="0" applyFont="1" applyFill="1" applyBorder="1" applyAlignment="1">
      <alignment horizontal="center" vertical="center" wrapText="1" shrinkToFit="1"/>
    </xf>
    <xf numFmtId="0" fontId="5" fillId="29" borderId="0" xfId="0" applyFont="1" applyFill="1" applyBorder="1" applyAlignment="1">
      <alignment vertical="center"/>
    </xf>
    <xf numFmtId="0" fontId="5" fillId="29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Alignment="1">
      <alignment vertical="top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5" fillId="29" borderId="0" xfId="0" quotePrefix="1" applyFont="1" applyFill="1" applyBorder="1" applyAlignment="1">
      <alignment horizontal="center"/>
    </xf>
    <xf numFmtId="170" fontId="5" fillId="29" borderId="0" xfId="0" quotePrefix="1" applyNumberFormat="1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vertical="top"/>
    </xf>
    <xf numFmtId="0" fontId="9" fillId="0" borderId="3" xfId="0" applyFont="1" applyFill="1" applyBorder="1" applyAlignment="1">
      <alignment horizontal="left" vertical="center" wrapText="1"/>
    </xf>
    <xf numFmtId="173" fontId="4" fillId="0" borderId="3" xfId="0" applyNumberFormat="1" applyFont="1" applyFill="1" applyBorder="1" applyAlignment="1">
      <alignment horizontal="center" vertical="center" wrapText="1"/>
    </xf>
    <xf numFmtId="0" fontId="79" fillId="0" borderId="3" xfId="0" quotePrefix="1" applyFont="1" applyFill="1" applyBorder="1" applyAlignment="1">
      <alignment horizontal="center" vertical="center"/>
    </xf>
    <xf numFmtId="173" fontId="79" fillId="0" borderId="3" xfId="0" applyNumberFormat="1" applyFont="1" applyFill="1" applyBorder="1" applyAlignment="1">
      <alignment horizontal="center" vertical="center" wrapText="1"/>
    </xf>
    <xf numFmtId="169" fontId="79" fillId="0" borderId="3" xfId="207" applyNumberFormat="1" applyFont="1" applyFill="1" applyBorder="1" applyAlignment="1">
      <alignment horizontal="right" vertical="center" wrapText="1"/>
    </xf>
    <xf numFmtId="173" fontId="89" fillId="0" borderId="3" xfId="0" applyNumberFormat="1" applyFont="1" applyFill="1" applyBorder="1" applyAlignment="1">
      <alignment horizontal="center" vertical="center" wrapText="1"/>
    </xf>
    <xf numFmtId="169" fontId="89" fillId="0" borderId="3" xfId="207" applyNumberFormat="1" applyFont="1" applyFill="1" applyBorder="1" applyAlignment="1">
      <alignment horizontal="right" vertical="center" wrapText="1"/>
    </xf>
    <xf numFmtId="49" fontId="79" fillId="0" borderId="3" xfId="0" quotePrefix="1" applyNumberFormat="1" applyFont="1" applyFill="1" applyBorder="1" applyAlignment="1">
      <alignment horizontal="left" vertical="center" wrapText="1"/>
    </xf>
    <xf numFmtId="3" fontId="88" fillId="0" borderId="3" xfId="0" applyNumberFormat="1" applyFont="1" applyFill="1" applyBorder="1" applyAlignment="1">
      <alignment horizontal="right" vertical="center" wrapText="1"/>
    </xf>
    <xf numFmtId="173" fontId="9" fillId="0" borderId="3" xfId="0" applyNumberFormat="1" applyFont="1" applyFill="1" applyBorder="1" applyAlignment="1">
      <alignment horizontal="center" vertical="center" wrapText="1"/>
    </xf>
    <xf numFmtId="179" fontId="9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3" fontId="94" fillId="0" borderId="3" xfId="0" applyNumberFormat="1" applyFont="1" applyFill="1" applyBorder="1" applyAlignment="1">
      <alignment horizontal="center" vertical="center" wrapText="1"/>
    </xf>
    <xf numFmtId="173" fontId="89" fillId="0" borderId="19" xfId="0" applyNumberFormat="1" applyFont="1" applyFill="1" applyBorder="1" applyAlignment="1">
      <alignment horizontal="center" vertical="center" wrapText="1"/>
    </xf>
    <xf numFmtId="173" fontId="88" fillId="0" borderId="1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3" fontId="5" fillId="0" borderId="3" xfId="0" applyNumberFormat="1" applyFont="1" applyFill="1" applyBorder="1" applyAlignment="1">
      <alignment horizontal="center" vertical="center" wrapText="1"/>
    </xf>
    <xf numFmtId="169" fontId="5" fillId="0" borderId="3" xfId="207" applyNumberFormat="1" applyFont="1" applyFill="1" applyBorder="1" applyAlignment="1">
      <alignment horizontal="right" vertical="center" wrapText="1"/>
    </xf>
    <xf numFmtId="173" fontId="73" fillId="0" borderId="3" xfId="0" applyNumberFormat="1" applyFont="1" applyFill="1" applyBorder="1" applyAlignment="1">
      <alignment horizontal="center" vertical="center" wrapText="1"/>
    </xf>
    <xf numFmtId="179" fontId="9" fillId="0" borderId="3" xfId="0" applyNumberFormat="1" applyFont="1" applyFill="1" applyBorder="1" applyAlignment="1">
      <alignment horizontal="center" vertical="center" wrapText="1"/>
    </xf>
    <xf numFmtId="179" fontId="95" fillId="0" borderId="3" xfId="0" applyNumberFormat="1" applyFont="1" applyFill="1" applyBorder="1" applyAlignment="1">
      <alignment horizontal="center" vertical="center" wrapText="1"/>
    </xf>
    <xf numFmtId="179" fontId="87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9" borderId="0" xfId="0" applyFont="1" applyFill="1" applyAlignment="1">
      <alignment vertical="center"/>
    </xf>
    <xf numFmtId="0" fontId="72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79" fillId="0" borderId="3" xfId="0" applyFont="1" applyFill="1" applyBorder="1" applyAlignment="1">
      <alignment horizontal="right" vertical="top"/>
    </xf>
    <xf numFmtId="49" fontId="79" fillId="0" borderId="3" xfId="0" applyNumberFormat="1" applyFont="1" applyFill="1" applyBorder="1" applyAlignment="1">
      <alignment horizontal="right" vertical="top"/>
    </xf>
    <xf numFmtId="0" fontId="78" fillId="0" borderId="0" xfId="0" applyFont="1" applyFill="1" applyBorder="1" applyAlignment="1">
      <alignment horizontal="center" vertical="center" wrapText="1"/>
    </xf>
    <xf numFmtId="0" fontId="76" fillId="0" borderId="0" xfId="0" quotePrefix="1" applyFont="1" applyFill="1" applyBorder="1" applyAlignment="1">
      <alignment horizontal="center" vertical="center"/>
    </xf>
    <xf numFmtId="173" fontId="79" fillId="0" borderId="3" xfId="0" applyNumberFormat="1" applyFont="1" applyFill="1" applyBorder="1" applyAlignment="1">
      <alignment horizontal="right" vertical="center" wrapText="1"/>
    </xf>
    <xf numFmtId="173" fontId="73" fillId="0" borderId="3" xfId="0" applyNumberFormat="1" applyFont="1" applyFill="1" applyBorder="1" applyAlignment="1">
      <alignment horizontal="right" vertical="center" wrapText="1"/>
    </xf>
    <xf numFmtId="3" fontId="73" fillId="0" borderId="3" xfId="0" applyNumberFormat="1" applyFont="1" applyFill="1" applyBorder="1" applyAlignment="1">
      <alignment horizontal="right" vertical="center" wrapText="1"/>
    </xf>
    <xf numFmtId="173" fontId="86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94" fillId="0" borderId="3" xfId="0" applyNumberFormat="1" applyFont="1" applyFill="1" applyBorder="1" applyAlignment="1">
      <alignment horizontal="right" vertical="center" wrapText="1"/>
    </xf>
    <xf numFmtId="178" fontId="94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right" vertical="center" wrapText="1"/>
    </xf>
    <xf numFmtId="178" fontId="98" fillId="0" borderId="3" xfId="0" applyNumberFormat="1" applyFont="1" applyFill="1" applyBorder="1" applyAlignment="1">
      <alignment horizontal="center" vertical="center" wrapText="1"/>
    </xf>
    <xf numFmtId="173" fontId="9" fillId="0" borderId="3" xfId="0" applyNumberFormat="1" applyFont="1" applyFill="1" applyBorder="1" applyAlignment="1">
      <alignment horizontal="right" vertical="center" wrapText="1"/>
    </xf>
    <xf numFmtId="0" fontId="80" fillId="29" borderId="0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9" fontId="83" fillId="0" borderId="3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right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right" vertical="center" wrapText="1"/>
    </xf>
    <xf numFmtId="182" fontId="72" fillId="0" borderId="3" xfId="0" applyNumberFormat="1" applyFont="1" applyFill="1" applyBorder="1" applyAlignment="1">
      <alignment horizontal="left" vertical="center"/>
    </xf>
    <xf numFmtId="179" fontId="73" fillId="0" borderId="3" xfId="0" applyNumberFormat="1" applyFont="1" applyFill="1" applyBorder="1" applyAlignment="1">
      <alignment horizontal="center" vertical="center" wrapText="1"/>
    </xf>
    <xf numFmtId="179" fontId="79" fillId="0" borderId="3" xfId="0" applyNumberFormat="1" applyFont="1" applyFill="1" applyBorder="1" applyAlignment="1">
      <alignment horizontal="right" vertical="center" wrapText="1"/>
    </xf>
    <xf numFmtId="0" fontId="77" fillId="29" borderId="0" xfId="0" applyFont="1" applyFill="1" applyBorder="1" applyAlignment="1">
      <alignment horizontal="center"/>
    </xf>
    <xf numFmtId="177" fontId="9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3" fontId="88" fillId="0" borderId="3" xfId="0" applyNumberFormat="1" applyFont="1" applyFill="1" applyBorder="1" applyAlignment="1">
      <alignment horizontal="center" vertical="center" wrapText="1"/>
    </xf>
    <xf numFmtId="182" fontId="5" fillId="0" borderId="38" xfId="0" applyNumberFormat="1" applyFont="1" applyFill="1" applyBorder="1" applyAlignment="1">
      <alignment horizontal="left" vertical="center" wrapText="1"/>
    </xf>
    <xf numFmtId="182" fontId="5" fillId="0" borderId="39" xfId="0" applyNumberFormat="1" applyFont="1" applyFill="1" applyBorder="1" applyAlignment="1">
      <alignment horizontal="left" vertical="center" wrapText="1"/>
    </xf>
    <xf numFmtId="177" fontId="5" fillId="0" borderId="39" xfId="0" applyNumberFormat="1" applyFont="1" applyFill="1" applyBorder="1" applyAlignment="1">
      <alignment horizontal="center" vertical="center" wrapText="1"/>
    </xf>
    <xf numFmtId="173" fontId="5" fillId="0" borderId="39" xfId="0" applyNumberFormat="1" applyFont="1" applyFill="1" applyBorder="1" applyAlignment="1">
      <alignment horizontal="right" vertical="center" wrapText="1"/>
    </xf>
    <xf numFmtId="173" fontId="9" fillId="0" borderId="39" xfId="0" applyNumberFormat="1" applyFont="1" applyFill="1" applyBorder="1" applyAlignment="1">
      <alignment horizontal="right" vertical="center" wrapText="1"/>
    </xf>
    <xf numFmtId="182" fontId="98" fillId="0" borderId="38" xfId="0" applyNumberFormat="1" applyFont="1" applyFill="1" applyBorder="1" applyAlignment="1">
      <alignment horizontal="center" vertical="center" wrapText="1"/>
    </xf>
    <xf numFmtId="177" fontId="79" fillId="0" borderId="3" xfId="0" applyNumberFormat="1" applyFont="1" applyFill="1" applyBorder="1" applyAlignment="1">
      <alignment horizontal="right" vertical="center" wrapText="1"/>
    </xf>
    <xf numFmtId="177" fontId="9" fillId="0" borderId="39" xfId="0" applyNumberFormat="1" applyFont="1" applyFill="1" applyBorder="1" applyAlignment="1">
      <alignment horizontal="right" vertical="center" wrapText="1"/>
    </xf>
    <xf numFmtId="3" fontId="79" fillId="0" borderId="3" xfId="0" applyNumberFormat="1" applyFont="1" applyFill="1" applyBorder="1" applyAlignment="1">
      <alignment horizontal="right" vertical="center" wrapText="1"/>
    </xf>
    <xf numFmtId="0" fontId="79" fillId="0" borderId="3" xfId="0" applyFont="1" applyFill="1" applyBorder="1" applyAlignment="1">
      <alignment horizontal="right" vertical="center"/>
    </xf>
    <xf numFmtId="173" fontId="9" fillId="0" borderId="39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 wrapText="1"/>
    </xf>
    <xf numFmtId="3" fontId="79" fillId="0" borderId="3" xfId="0" applyNumberFormat="1" applyFont="1" applyFill="1" applyBorder="1" applyAlignment="1">
      <alignment horizontal="right" vertical="center"/>
    </xf>
    <xf numFmtId="0" fontId="79" fillId="0" borderId="15" xfId="0" applyFont="1" applyFill="1" applyBorder="1" applyAlignment="1">
      <alignment vertical="center"/>
    </xf>
    <xf numFmtId="0" fontId="79" fillId="0" borderId="16" xfId="0" applyFont="1" applyFill="1" applyBorder="1" applyAlignment="1">
      <alignment vertical="center"/>
    </xf>
    <xf numFmtId="0" fontId="79" fillId="0" borderId="3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79" fillId="0" borderId="17" xfId="0" applyFont="1" applyFill="1" applyBorder="1" applyAlignment="1">
      <alignment vertical="center" wrapText="1"/>
    </xf>
    <xf numFmtId="0" fontId="79" fillId="0" borderId="17" xfId="0" applyFont="1" applyFill="1" applyBorder="1" applyAlignment="1">
      <alignment vertical="center"/>
    </xf>
    <xf numFmtId="0" fontId="79" fillId="0" borderId="36" xfId="0" applyFont="1" applyFill="1" applyBorder="1" applyAlignment="1">
      <alignment vertical="center"/>
    </xf>
    <xf numFmtId="0" fontId="79" fillId="0" borderId="17" xfId="0" applyFont="1" applyFill="1" applyBorder="1" applyAlignment="1">
      <alignment horizontal="right" vertical="center"/>
    </xf>
    <xf numFmtId="0" fontId="79" fillId="0" borderId="3" xfId="0" applyFont="1" applyFill="1" applyBorder="1" applyAlignment="1">
      <alignment vertical="center"/>
    </xf>
    <xf numFmtId="0" fontId="79" fillId="0" borderId="37" xfId="0" applyFont="1" applyFill="1" applyBorder="1" applyAlignment="1">
      <alignment horizontal="right" vertical="center"/>
    </xf>
    <xf numFmtId="0" fontId="79" fillId="0" borderId="37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79" fillId="0" borderId="19" xfId="182" applyFont="1" applyFill="1" applyBorder="1" applyAlignment="1">
      <alignment horizontal="left" vertical="center" wrapText="1"/>
      <protection locked="0"/>
    </xf>
    <xf numFmtId="0" fontId="79" fillId="0" borderId="19" xfId="0" applyFont="1" applyFill="1" applyBorder="1" applyAlignment="1">
      <alignment horizontal="center" vertical="center" wrapText="1"/>
    </xf>
    <xf numFmtId="173" fontId="79" fillId="0" borderId="19" xfId="0" applyNumberFormat="1" applyFont="1" applyFill="1" applyBorder="1" applyAlignment="1">
      <alignment horizontal="center" vertical="center" wrapText="1"/>
    </xf>
    <xf numFmtId="179" fontId="79" fillId="0" borderId="19" xfId="0" applyNumberFormat="1" applyFont="1" applyFill="1" applyBorder="1" applyAlignment="1">
      <alignment horizontal="right" vertical="center" wrapText="1"/>
    </xf>
    <xf numFmtId="0" fontId="88" fillId="0" borderId="3" xfId="182" applyFont="1" applyFill="1" applyBorder="1" applyAlignment="1">
      <alignment horizontal="left" vertical="center" wrapText="1"/>
      <protection locked="0"/>
    </xf>
    <xf numFmtId="0" fontId="89" fillId="0" borderId="3" xfId="0" applyFont="1" applyFill="1" applyBorder="1" applyAlignment="1">
      <alignment horizontal="center" vertical="center" wrapText="1"/>
    </xf>
    <xf numFmtId="179" fontId="73" fillId="0" borderId="19" xfId="0" applyNumberFormat="1" applyFont="1" applyFill="1" applyBorder="1" applyAlignment="1">
      <alignment horizontal="right" vertical="center" wrapText="1"/>
    </xf>
    <xf numFmtId="0" fontId="88" fillId="0" borderId="3" xfId="0" applyFont="1" applyFill="1" applyBorder="1" applyAlignment="1" applyProtection="1">
      <alignment horizontal="left" vertical="center" wrapText="1"/>
      <protection locked="0"/>
    </xf>
    <xf numFmtId="179" fontId="86" fillId="0" borderId="19" xfId="0" applyNumberFormat="1" applyFont="1" applyFill="1" applyBorder="1" applyAlignment="1">
      <alignment horizontal="right" vertical="center" wrapText="1"/>
    </xf>
    <xf numFmtId="179" fontId="79" fillId="0" borderId="19" xfId="0" applyNumberFormat="1" applyFont="1" applyFill="1" applyBorder="1" applyAlignment="1">
      <alignment horizontal="center" vertical="center" wrapText="1"/>
    </xf>
    <xf numFmtId="179" fontId="86" fillId="0" borderId="19" xfId="0" applyNumberFormat="1" applyFont="1" applyFill="1" applyBorder="1" applyAlignment="1">
      <alignment horizontal="center" vertical="center" wrapText="1"/>
    </xf>
    <xf numFmtId="173" fontId="79" fillId="0" borderId="19" xfId="0" applyNumberFormat="1" applyFont="1" applyFill="1" applyBorder="1" applyAlignment="1">
      <alignment horizontal="right" vertical="center" wrapText="1"/>
    </xf>
    <xf numFmtId="179" fontId="88" fillId="0" borderId="3" xfId="0" applyNumberFormat="1" applyFont="1" applyFill="1" applyBorder="1" applyAlignment="1">
      <alignment horizontal="center" vertical="center" wrapText="1"/>
    </xf>
    <xf numFmtId="179" fontId="85" fillId="0" borderId="19" xfId="0" applyNumberFormat="1" applyFont="1" applyFill="1" applyBorder="1" applyAlignment="1">
      <alignment horizontal="right" vertical="center" wrapText="1"/>
    </xf>
    <xf numFmtId="179" fontId="89" fillId="0" borderId="19" xfId="0" applyNumberFormat="1" applyFont="1" applyFill="1" applyBorder="1" applyAlignment="1">
      <alignment horizontal="right" vertical="center" wrapText="1"/>
    </xf>
    <xf numFmtId="179" fontId="88" fillId="0" borderId="19" xfId="0" applyNumberFormat="1" applyFont="1" applyFill="1" applyBorder="1" applyAlignment="1">
      <alignment horizontal="right" vertical="center" wrapText="1"/>
    </xf>
    <xf numFmtId="0" fontId="89" fillId="0" borderId="3" xfId="246" applyFont="1" applyFill="1" applyBorder="1" applyAlignment="1">
      <alignment horizontal="left" vertical="center" wrapText="1"/>
    </xf>
    <xf numFmtId="0" fontId="89" fillId="0" borderId="3" xfId="0" applyFont="1" applyFill="1" applyBorder="1" applyAlignment="1">
      <alignment horizontal="center" vertical="center"/>
    </xf>
    <xf numFmtId="0" fontId="89" fillId="0" borderId="3" xfId="246" applyFont="1" applyFill="1" applyBorder="1" applyAlignment="1">
      <alignment horizontal="center" vertical="center"/>
    </xf>
    <xf numFmtId="173" fontId="73" fillId="0" borderId="19" xfId="0" applyNumberFormat="1" applyFont="1" applyFill="1" applyBorder="1" applyAlignment="1">
      <alignment horizontal="center" vertical="center" wrapText="1"/>
    </xf>
    <xf numFmtId="0" fontId="88" fillId="0" borderId="19" xfId="0" applyFont="1" applyFill="1" applyBorder="1" applyAlignment="1" applyProtection="1">
      <alignment horizontal="left" vertical="center" wrapText="1"/>
      <protection locked="0"/>
    </xf>
    <xf numFmtId="0" fontId="89" fillId="0" borderId="3" xfId="0" quotePrefix="1" applyFont="1" applyFill="1" applyBorder="1" applyAlignment="1">
      <alignment horizontal="center" vertical="center"/>
    </xf>
    <xf numFmtId="0" fontId="89" fillId="0" borderId="3" xfId="0" applyFont="1" applyFill="1" applyBorder="1" applyAlignment="1" applyProtection="1">
      <alignment horizontal="left" vertical="center" wrapText="1"/>
      <protection locked="0"/>
    </xf>
    <xf numFmtId="0" fontId="89" fillId="0" borderId="14" xfId="0" quotePrefix="1" applyFont="1" applyFill="1" applyBorder="1" applyAlignment="1">
      <alignment horizontal="center" vertical="center"/>
    </xf>
    <xf numFmtId="0" fontId="89" fillId="0" borderId="3" xfId="0" quotePrefix="1" applyNumberFormat="1" applyFont="1" applyFill="1" applyBorder="1" applyAlignment="1">
      <alignment horizontal="center" vertical="center"/>
    </xf>
    <xf numFmtId="179" fontId="88" fillId="0" borderId="3" xfId="0" applyNumberFormat="1" applyFont="1" applyFill="1" applyBorder="1" applyAlignment="1">
      <alignment horizontal="right" vertical="center" wrapText="1"/>
    </xf>
    <xf numFmtId="179" fontId="89" fillId="0" borderId="3" xfId="0" applyNumberFormat="1" applyFont="1" applyFill="1" applyBorder="1" applyAlignment="1">
      <alignment horizontal="right" vertical="center" wrapText="1"/>
    </xf>
    <xf numFmtId="179" fontId="86" fillId="0" borderId="3" xfId="0" applyNumberFormat="1" applyFont="1" applyFill="1" applyBorder="1" applyAlignment="1">
      <alignment horizontal="right" vertical="center" wrapText="1"/>
    </xf>
    <xf numFmtId="179" fontId="89" fillId="0" borderId="3" xfId="0" applyNumberFormat="1" applyFont="1" applyFill="1" applyBorder="1" applyAlignment="1">
      <alignment horizontal="center" vertical="center" wrapText="1"/>
    </xf>
    <xf numFmtId="177" fontId="89" fillId="0" borderId="3" xfId="0" applyNumberFormat="1" applyFont="1" applyFill="1" applyBorder="1" applyAlignment="1">
      <alignment horizontal="center" vertical="center" wrapText="1"/>
    </xf>
    <xf numFmtId="0" fontId="72" fillId="0" borderId="3" xfId="0" applyFont="1" applyFill="1" applyBorder="1" applyAlignment="1" applyProtection="1">
      <alignment horizontal="left" vertical="center" wrapText="1"/>
      <protection locked="0"/>
    </xf>
    <xf numFmtId="0" fontId="72" fillId="0" borderId="14" xfId="0" quotePrefix="1" applyFont="1" applyFill="1" applyBorder="1" applyAlignment="1">
      <alignment horizontal="center" vertical="center"/>
    </xf>
    <xf numFmtId="179" fontId="72" fillId="0" borderId="19" xfId="0" applyNumberFormat="1" applyFont="1" applyFill="1" applyBorder="1" applyAlignment="1">
      <alignment horizontal="center" vertical="center" wrapText="1"/>
    </xf>
    <xf numFmtId="179" fontId="72" fillId="0" borderId="3" xfId="0" applyNumberFormat="1" applyFont="1" applyFill="1" applyBorder="1" applyAlignment="1">
      <alignment horizontal="center" vertical="center" wrapText="1"/>
    </xf>
    <xf numFmtId="179" fontId="72" fillId="0" borderId="19" xfId="0" applyNumberFormat="1" applyFont="1" applyFill="1" applyBorder="1" applyAlignment="1">
      <alignment horizontal="right" vertical="center" wrapText="1"/>
    </xf>
    <xf numFmtId="0" fontId="89" fillId="0" borderId="19" xfId="0" quotePrefix="1" applyNumberFormat="1" applyFont="1" applyFill="1" applyBorder="1" applyAlignment="1">
      <alignment horizontal="center" vertical="center"/>
    </xf>
    <xf numFmtId="179" fontId="88" fillId="0" borderId="19" xfId="0" applyNumberFormat="1" applyFont="1" applyFill="1" applyBorder="1" applyAlignment="1">
      <alignment horizontal="center" vertical="center" wrapText="1"/>
    </xf>
    <xf numFmtId="179" fontId="89" fillId="0" borderId="19" xfId="0" applyNumberFormat="1" applyFont="1" applyFill="1" applyBorder="1" applyAlignment="1">
      <alignment horizontal="center" vertical="center" wrapText="1"/>
    </xf>
    <xf numFmtId="49" fontId="89" fillId="0" borderId="3" xfId="0" applyNumberFormat="1" applyFont="1" applyFill="1" applyBorder="1" applyAlignment="1">
      <alignment horizontal="center" vertical="center"/>
    </xf>
    <xf numFmtId="177" fontId="88" fillId="0" borderId="3" xfId="0" applyNumberFormat="1" applyFont="1" applyFill="1" applyBorder="1" applyAlignment="1">
      <alignment horizontal="center" vertical="center" wrapText="1"/>
    </xf>
    <xf numFmtId="177" fontId="88" fillId="0" borderId="19" xfId="0" applyNumberFormat="1" applyFont="1" applyFill="1" applyBorder="1" applyAlignment="1">
      <alignment horizontal="right" vertical="center" wrapText="1"/>
    </xf>
    <xf numFmtId="177" fontId="89" fillId="0" borderId="19" xfId="0" applyNumberFormat="1" applyFont="1" applyFill="1" applyBorder="1" applyAlignment="1">
      <alignment horizontal="center" vertical="center" wrapText="1"/>
    </xf>
    <xf numFmtId="177" fontId="89" fillId="0" borderId="19" xfId="0" applyNumberFormat="1" applyFont="1" applyFill="1" applyBorder="1" applyAlignment="1">
      <alignment horizontal="right" vertical="center" wrapText="1"/>
    </xf>
    <xf numFmtId="0" fontId="89" fillId="0" borderId="0" xfId="0" applyFont="1" applyFill="1" applyBorder="1" applyAlignment="1" applyProtection="1">
      <alignment horizontal="left" vertical="center" wrapText="1"/>
      <protection locked="0"/>
    </xf>
    <xf numFmtId="0" fontId="89" fillId="0" borderId="0" xfId="0" quotePrefix="1" applyFont="1" applyFill="1" applyBorder="1" applyAlignment="1">
      <alignment horizontal="center" vertical="center"/>
    </xf>
    <xf numFmtId="173" fontId="89" fillId="0" borderId="0" xfId="0" applyNumberFormat="1" applyFont="1" applyFill="1" applyBorder="1" applyAlignment="1">
      <alignment horizontal="center" vertical="center" wrapText="1"/>
    </xf>
    <xf numFmtId="173" fontId="79" fillId="0" borderId="0" xfId="0" applyNumberFormat="1" applyFont="1" applyFill="1" applyBorder="1" applyAlignment="1">
      <alignment horizontal="center" vertical="center" wrapText="1"/>
    </xf>
    <xf numFmtId="179" fontId="79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73" fillId="0" borderId="3" xfId="0" quotePrefix="1" applyFont="1" applyFill="1" applyBorder="1" applyAlignment="1">
      <alignment horizontal="center" vertical="center"/>
    </xf>
    <xf numFmtId="169" fontId="88" fillId="0" borderId="3" xfId="207" applyNumberFormat="1" applyFont="1" applyFill="1" applyBorder="1" applyAlignment="1">
      <alignment horizontal="right" vertical="center" wrapText="1"/>
    </xf>
    <xf numFmtId="49" fontId="73" fillId="0" borderId="3" xfId="0" quotePrefix="1" applyNumberFormat="1" applyFont="1" applyFill="1" applyBorder="1" applyAlignment="1">
      <alignment horizontal="left" vertical="center" wrapText="1"/>
    </xf>
    <xf numFmtId="49" fontId="79" fillId="0" borderId="3" xfId="0" applyNumberFormat="1" applyFont="1" applyFill="1" applyBorder="1" applyAlignment="1">
      <alignment horizontal="left" vertical="center" wrapText="1"/>
    </xf>
    <xf numFmtId="169" fontId="86" fillId="0" borderId="3" xfId="207" applyNumberFormat="1" applyFont="1" applyFill="1" applyBorder="1" applyAlignment="1">
      <alignment horizontal="right" vertical="center" wrapText="1"/>
    </xf>
    <xf numFmtId="0" fontId="73" fillId="0" borderId="3" xfId="0" applyFont="1" applyFill="1" applyBorder="1" applyAlignment="1">
      <alignment horizontal="center" vertical="center" wrapText="1"/>
    </xf>
    <xf numFmtId="180" fontId="89" fillId="0" borderId="3" xfId="0" applyNumberFormat="1" applyFont="1" applyFill="1" applyBorder="1" applyAlignment="1">
      <alignment horizontal="center" vertical="center" wrapText="1"/>
    </xf>
    <xf numFmtId="180" fontId="89" fillId="0" borderId="3" xfId="207" applyNumberFormat="1" applyFont="1" applyFill="1" applyBorder="1" applyAlignment="1">
      <alignment horizontal="right" vertical="center" wrapText="1"/>
    </xf>
    <xf numFmtId="180" fontId="89" fillId="0" borderId="3" xfId="0" applyNumberFormat="1" applyFont="1" applyFill="1" applyBorder="1" applyAlignment="1">
      <alignment horizontal="right" vertical="center" wrapText="1"/>
    </xf>
    <xf numFmtId="0" fontId="73" fillId="0" borderId="3" xfId="0" applyFont="1" applyFill="1" applyBorder="1" applyAlignment="1">
      <alignment vertical="center" wrapText="1"/>
    </xf>
    <xf numFmtId="181" fontId="88" fillId="0" borderId="3" xfId="0" applyNumberFormat="1" applyFont="1" applyFill="1" applyBorder="1" applyAlignment="1">
      <alignment horizontal="center" vertical="center" wrapText="1"/>
    </xf>
    <xf numFmtId="180" fontId="88" fillId="0" borderId="3" xfId="0" applyNumberFormat="1" applyFont="1" applyFill="1" applyBorder="1" applyAlignment="1">
      <alignment horizontal="right" vertical="center" wrapText="1"/>
    </xf>
    <xf numFmtId="173" fontId="88" fillId="0" borderId="3" xfId="0" applyNumberFormat="1" applyFont="1" applyFill="1" applyBorder="1" applyAlignment="1">
      <alignment vertical="center" wrapText="1"/>
    </xf>
    <xf numFmtId="179" fontId="88" fillId="0" borderId="3" xfId="0" applyNumberFormat="1" applyFont="1" applyFill="1" applyBorder="1" applyAlignment="1">
      <alignment vertical="center" wrapText="1"/>
    </xf>
    <xf numFmtId="179" fontId="89" fillId="0" borderId="3" xfId="207" applyNumberFormat="1" applyFont="1" applyFill="1" applyBorder="1" applyAlignment="1">
      <alignment horizontal="right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right" vertical="center" wrapText="1"/>
    </xf>
    <xf numFmtId="173" fontId="89" fillId="0" borderId="3" xfId="0" applyNumberFormat="1" applyFont="1" applyFill="1" applyBorder="1" applyAlignment="1">
      <alignment vertical="center" wrapText="1"/>
    </xf>
    <xf numFmtId="173" fontId="88" fillId="0" borderId="3" xfId="0" applyNumberFormat="1" applyFont="1" applyFill="1" applyBorder="1" applyAlignment="1">
      <alignment horizontal="right" vertical="center" wrapText="1"/>
    </xf>
    <xf numFmtId="0" fontId="85" fillId="0" borderId="3" xfId="0" applyFont="1" applyFill="1" applyBorder="1" applyAlignment="1">
      <alignment vertical="center" wrapText="1"/>
    </xf>
    <xf numFmtId="0" fontId="73" fillId="0" borderId="0" xfId="0" applyFont="1" applyFill="1" applyBorder="1" applyAlignment="1">
      <alignment horizontal="left" vertical="center" wrapText="1"/>
    </xf>
    <xf numFmtId="0" fontId="73" fillId="0" borderId="0" xfId="0" quotePrefix="1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 wrapText="1"/>
    </xf>
    <xf numFmtId="0" fontId="79" fillId="0" borderId="0" xfId="0" quotePrefix="1" applyFont="1" applyFill="1" applyBorder="1" applyAlignment="1">
      <alignment horizontal="center"/>
    </xf>
    <xf numFmtId="170" fontId="79" fillId="0" borderId="0" xfId="0" quotePrefix="1" applyNumberFormat="1" applyFont="1" applyFill="1" applyBorder="1" applyAlignment="1">
      <alignment wrapText="1"/>
    </xf>
    <xf numFmtId="0" fontId="79" fillId="0" borderId="0" xfId="0" applyFont="1" applyFill="1" applyBorder="1" applyAlignment="1"/>
    <xf numFmtId="0" fontId="5" fillId="0" borderId="14" xfId="0" applyFont="1" applyFill="1" applyBorder="1" applyAlignment="1">
      <alignment horizontal="center" vertical="center" wrapText="1" shrinkToFit="1"/>
    </xf>
    <xf numFmtId="0" fontId="94" fillId="0" borderId="3" xfId="0" applyFont="1" applyFill="1" applyBorder="1" applyAlignment="1">
      <alignment horizontal="left" vertical="center" wrapText="1"/>
    </xf>
    <xf numFmtId="0" fontId="94" fillId="0" borderId="3" xfId="0" applyFont="1" applyFill="1" applyBorder="1" applyAlignment="1">
      <alignment horizontal="center" vertical="center" wrapText="1"/>
    </xf>
    <xf numFmtId="178" fontId="99" fillId="0" borderId="3" xfId="0" applyNumberFormat="1" applyFont="1" applyFill="1" applyBorder="1" applyAlignment="1">
      <alignment horizontal="center" vertical="center" wrapText="1"/>
    </xf>
    <xf numFmtId="178" fontId="90" fillId="0" borderId="3" xfId="0" applyNumberFormat="1" applyFont="1" applyFill="1" applyBorder="1" applyAlignment="1">
      <alignment horizontal="center" vertical="center" wrapText="1"/>
    </xf>
    <xf numFmtId="0" fontId="94" fillId="0" borderId="3" xfId="0" quotePrefix="1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 wrapText="1"/>
    </xf>
    <xf numFmtId="0" fontId="94" fillId="0" borderId="3" xfId="0" applyFont="1" applyFill="1" applyBorder="1" applyAlignment="1">
      <alignment horizontal="left" vertical="center"/>
    </xf>
    <xf numFmtId="0" fontId="95" fillId="0" borderId="3" xfId="0" applyFont="1" applyFill="1" applyBorder="1" applyAlignment="1">
      <alignment horizontal="left" vertical="center"/>
    </xf>
    <xf numFmtId="0" fontId="9" fillId="0" borderId="39" xfId="0" applyFont="1" applyFill="1" applyBorder="1" applyAlignment="1">
      <alignment horizontal="left" vertical="center" wrapText="1"/>
    </xf>
    <xf numFmtId="0" fontId="94" fillId="0" borderId="39" xfId="0" quotePrefix="1" applyFont="1" applyFill="1" applyBorder="1" applyAlignment="1">
      <alignment horizontal="center" vertical="center"/>
    </xf>
    <xf numFmtId="0" fontId="9" fillId="0" borderId="3" xfId="0" quotePrefix="1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center" wrapText="1"/>
    </xf>
    <xf numFmtId="0" fontId="9" fillId="0" borderId="0" xfId="0" quotePrefix="1" applyFont="1" applyFill="1" applyBorder="1" applyAlignment="1">
      <alignment horizontal="center"/>
    </xf>
    <xf numFmtId="170" fontId="9" fillId="0" borderId="0" xfId="0" applyNumberFormat="1" applyFont="1" applyFill="1" applyBorder="1" applyAlignment="1">
      <alignment wrapText="1"/>
    </xf>
    <xf numFmtId="0" fontId="11" fillId="0" borderId="0" xfId="0" applyFont="1" applyFill="1" applyAlignment="1">
      <alignment vertical="center"/>
    </xf>
    <xf numFmtId="0" fontId="5" fillId="0" borderId="0" xfId="246" applyFont="1" applyFill="1" applyBorder="1" applyAlignment="1">
      <alignment vertical="center"/>
    </xf>
    <xf numFmtId="0" fontId="5" fillId="0" borderId="0" xfId="246" applyFont="1" applyFill="1" applyBorder="1" applyAlignment="1">
      <alignment horizontal="center" vertical="center"/>
    </xf>
    <xf numFmtId="0" fontId="4" fillId="0" borderId="0" xfId="246" applyFont="1" applyFill="1" applyBorder="1" applyAlignment="1">
      <alignment horizontal="right" vertical="center"/>
    </xf>
    <xf numFmtId="0" fontId="4" fillId="0" borderId="3" xfId="246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169" fontId="4" fillId="0" borderId="3" xfId="207" applyNumberFormat="1" applyFont="1" applyFill="1" applyBorder="1" applyAlignment="1">
      <alignment horizontal="right" vertical="center" wrapText="1"/>
    </xf>
    <xf numFmtId="0" fontId="5" fillId="0" borderId="3" xfId="246" applyFont="1" applyFill="1" applyBorder="1" applyAlignment="1">
      <alignment horizontal="left" vertical="center" wrapText="1"/>
    </xf>
    <xf numFmtId="0" fontId="4" fillId="0" borderId="3" xfId="246" applyFont="1" applyFill="1" applyBorder="1" applyAlignment="1">
      <alignment horizontal="center" vertical="center"/>
    </xf>
    <xf numFmtId="169" fontId="84" fillId="0" borderId="3" xfId="207" applyNumberFormat="1" applyFont="1" applyFill="1" applyBorder="1" applyAlignment="1">
      <alignment horizontal="right" vertical="center" wrapText="1"/>
    </xf>
    <xf numFmtId="169" fontId="105" fillId="0" borderId="3" xfId="207" applyNumberFormat="1" applyFont="1" applyFill="1" applyBorder="1" applyAlignment="1">
      <alignment horizontal="right" vertical="center" wrapText="1"/>
    </xf>
    <xf numFmtId="0" fontId="72" fillId="0" borderId="3" xfId="0" applyFont="1" applyFill="1" applyBorder="1" applyAlignment="1">
      <alignment horizontal="left" vertical="center" wrapText="1"/>
    </xf>
    <xf numFmtId="0" fontId="5" fillId="0" borderId="0" xfId="246" applyFont="1" applyFill="1" applyBorder="1" applyAlignment="1">
      <alignment horizontal="left" vertical="center" wrapText="1"/>
    </xf>
    <xf numFmtId="0" fontId="4" fillId="0" borderId="0" xfId="246" applyFont="1" applyFill="1" applyBorder="1" applyAlignment="1">
      <alignment vertical="center"/>
    </xf>
    <xf numFmtId="0" fontId="77" fillId="0" borderId="0" xfId="0" applyFont="1" applyFill="1" applyBorder="1" applyAlignment="1">
      <alignment horizontal="center" wrapText="1"/>
    </xf>
    <xf numFmtId="0" fontId="5" fillId="0" borderId="0" xfId="0" quotePrefix="1" applyFont="1" applyFill="1" applyBorder="1" applyAlignment="1">
      <alignment horizontal="center"/>
    </xf>
    <xf numFmtId="170" fontId="5" fillId="0" borderId="0" xfId="0" quotePrefix="1" applyNumberFormat="1" applyFont="1" applyFill="1" applyBorder="1" applyAlignment="1">
      <alignment wrapText="1"/>
    </xf>
    <xf numFmtId="0" fontId="5" fillId="0" borderId="0" xfId="246" applyFont="1" applyFill="1" applyBorder="1" applyAlignment="1">
      <alignment vertical="center" wrapText="1"/>
    </xf>
    <xf numFmtId="173" fontId="8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173" fontId="5" fillId="0" borderId="0" xfId="0" applyNumberFormat="1" applyFont="1" applyFill="1" applyBorder="1" applyAlignment="1">
      <alignment horizontal="right" vertical="center"/>
    </xf>
    <xf numFmtId="0" fontId="74" fillId="0" borderId="15" xfId="246" applyFont="1" applyFill="1" applyBorder="1" applyAlignment="1">
      <alignment horizontal="left" vertical="center" wrapText="1"/>
    </xf>
    <xf numFmtId="0" fontId="73" fillId="0" borderId="17" xfId="246" applyFont="1" applyFill="1" applyBorder="1" applyAlignment="1">
      <alignment horizontal="left" vertical="center" wrapText="1"/>
    </xf>
    <xf numFmtId="0" fontId="73" fillId="0" borderId="16" xfId="246" applyFont="1" applyFill="1" applyBorder="1" applyAlignment="1">
      <alignment horizontal="left" vertical="center" wrapText="1"/>
    </xf>
    <xf numFmtId="0" fontId="73" fillId="0" borderId="19" xfId="0" applyFont="1" applyFill="1" applyBorder="1" applyAlignment="1">
      <alignment horizontal="left" vertical="center" wrapText="1"/>
    </xf>
    <xf numFmtId="0" fontId="73" fillId="0" borderId="19" xfId="0" quotePrefix="1" applyFont="1" applyFill="1" applyBorder="1" applyAlignment="1">
      <alignment horizontal="center" vertical="center"/>
    </xf>
    <xf numFmtId="0" fontId="14" fillId="0" borderId="0" xfId="246" applyFont="1" applyFill="1"/>
    <xf numFmtId="0" fontId="74" fillId="0" borderId="19" xfId="0" applyFont="1" applyFill="1" applyBorder="1" applyAlignment="1">
      <alignment horizontal="left" vertical="center" wrapText="1"/>
    </xf>
    <xf numFmtId="0" fontId="79" fillId="0" borderId="19" xfId="0" applyFont="1" applyFill="1" applyBorder="1" applyAlignment="1">
      <alignment horizontal="left" vertical="center" wrapText="1"/>
    </xf>
    <xf numFmtId="0" fontId="79" fillId="0" borderId="19" xfId="0" quotePrefix="1" applyFont="1" applyFill="1" applyBorder="1" applyAlignment="1">
      <alignment horizontal="center" vertical="center"/>
    </xf>
    <xf numFmtId="173" fontId="86" fillId="0" borderId="3" xfId="0" applyNumberFormat="1" applyFont="1" applyFill="1" applyBorder="1" applyAlignment="1">
      <alignment horizontal="right" vertical="center" wrapText="1"/>
    </xf>
    <xf numFmtId="0" fontId="79" fillId="0" borderId="0" xfId="0" applyFont="1" applyFill="1" applyAlignment="1">
      <alignment vertical="center"/>
    </xf>
    <xf numFmtId="0" fontId="73" fillId="0" borderId="0" xfId="0" quotePrefix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70" fontId="73" fillId="0" borderId="0" xfId="0" quotePrefix="1" applyNumberFormat="1" applyFont="1" applyFill="1" applyBorder="1" applyAlignment="1">
      <alignment wrapText="1"/>
    </xf>
    <xf numFmtId="0" fontId="73" fillId="0" borderId="0" xfId="0" applyFont="1" applyFill="1" applyBorder="1" applyAlignment="1"/>
    <xf numFmtId="169" fontId="85" fillId="0" borderId="3" xfId="207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left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0" fontId="87" fillId="0" borderId="3" xfId="0" applyFont="1" applyFill="1" applyBorder="1" applyAlignment="1">
      <alignment horizontal="left" vertical="center" wrapText="1"/>
    </xf>
    <xf numFmtId="0" fontId="87" fillId="0" borderId="3" xfId="0" applyFont="1" applyFill="1" applyBorder="1" applyAlignment="1">
      <alignment horizontal="center" vertical="center" wrapText="1"/>
    </xf>
    <xf numFmtId="173" fontId="87" fillId="0" borderId="3" xfId="0" applyNumberFormat="1" applyFont="1" applyFill="1" applyBorder="1" applyAlignment="1">
      <alignment horizontal="center" vertical="center" wrapText="1"/>
    </xf>
    <xf numFmtId="179" fontId="99" fillId="0" borderId="3" xfId="0" applyNumberFormat="1" applyFont="1" applyFill="1" applyBorder="1" applyAlignment="1">
      <alignment horizontal="center" vertical="center" wrapText="1"/>
    </xf>
    <xf numFmtId="179" fontId="91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179" fontId="90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justify"/>
    </xf>
    <xf numFmtId="0" fontId="87" fillId="0" borderId="3" xfId="0" quotePrefix="1" applyFont="1" applyFill="1" applyBorder="1" applyAlignment="1">
      <alignment horizontal="center" vertical="center"/>
    </xf>
    <xf numFmtId="0" fontId="9" fillId="0" borderId="39" xfId="0" quotePrefix="1" applyFont="1" applyFill="1" applyBorder="1" applyAlignment="1">
      <alignment horizontal="center" vertical="center"/>
    </xf>
    <xf numFmtId="179" fontId="90" fillId="0" borderId="39" xfId="0" applyNumberFormat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/>
    </xf>
    <xf numFmtId="179" fontId="4" fillId="0" borderId="3" xfId="0" applyNumberFormat="1" applyFont="1" applyFill="1" applyBorder="1" applyAlignment="1">
      <alignment horizontal="center" vertical="center" wrapText="1"/>
    </xf>
    <xf numFmtId="179" fontId="84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73" fontId="94" fillId="0" borderId="39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left" vertical="center" wrapText="1"/>
    </xf>
    <xf numFmtId="0" fontId="87" fillId="0" borderId="0" xfId="0" applyFont="1" applyFill="1" applyBorder="1" applyAlignment="1">
      <alignment horizontal="left" vertical="center" wrapText="1"/>
    </xf>
    <xf numFmtId="179" fontId="79" fillId="0" borderId="0" xfId="0" applyNumberFormat="1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94" fillId="0" borderId="0" xfId="0" applyFont="1" applyFill="1" applyBorder="1" applyAlignment="1"/>
    <xf numFmtId="0" fontId="79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9" fillId="0" borderId="0" xfId="0" applyFont="1" applyFill="1" applyBorder="1" applyAlignment="1">
      <alignment horizontal="left" vertical="center" wrapText="1"/>
    </xf>
    <xf numFmtId="3" fontId="79" fillId="0" borderId="0" xfId="0" applyNumberFormat="1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left" vertical="center" wrapText="1" shrinkToFit="1"/>
    </xf>
    <xf numFmtId="0" fontId="9" fillId="0" borderId="0" xfId="0" applyFont="1" applyFill="1" applyAlignment="1">
      <alignment vertical="center"/>
    </xf>
    <xf numFmtId="0" fontId="5" fillId="0" borderId="19" xfId="0" applyFont="1" applyFill="1" applyBorder="1" applyAlignment="1">
      <alignment horizontal="center" vertical="center" wrapText="1"/>
    </xf>
    <xf numFmtId="177" fontId="79" fillId="0" borderId="3" xfId="0" applyNumberFormat="1" applyFont="1" applyFill="1" applyBorder="1" applyAlignment="1">
      <alignment horizontal="center" vertical="center"/>
    </xf>
    <xf numFmtId="169" fontId="73" fillId="0" borderId="3" xfId="0" applyNumberFormat="1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73" fillId="0" borderId="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3" fillId="0" borderId="0" xfId="0" applyFont="1" applyFill="1" applyAlignment="1">
      <alignment vertical="center"/>
    </xf>
    <xf numFmtId="170" fontId="5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right" vertical="center" wrapText="1"/>
    </xf>
    <xf numFmtId="0" fontId="79" fillId="0" borderId="3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left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69" fontId="4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/>
    </xf>
    <xf numFmtId="17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73" fillId="0" borderId="0" xfId="0" applyFont="1" applyFill="1" applyBorder="1" applyAlignment="1">
      <alignment horizontal="left" vertical="center"/>
    </xf>
    <xf numFmtId="0" fontId="79" fillId="0" borderId="13" xfId="0" applyFont="1" applyFill="1" applyBorder="1" applyAlignment="1">
      <alignment vertical="center"/>
    </xf>
    <xf numFmtId="3" fontId="73" fillId="0" borderId="3" xfId="0" applyNumberFormat="1" applyFont="1" applyFill="1" applyBorder="1" applyAlignment="1">
      <alignment horizontal="center" vertical="center" wrapText="1" shrinkToFit="1"/>
    </xf>
    <xf numFmtId="179" fontId="79" fillId="0" borderId="3" xfId="0" applyNumberFormat="1" applyFont="1" applyFill="1" applyBorder="1" applyAlignment="1">
      <alignment horizontal="center" vertical="center" wrapText="1"/>
    </xf>
    <xf numFmtId="179" fontId="73" fillId="0" borderId="3" xfId="0" applyNumberFormat="1" applyFont="1" applyFill="1" applyBorder="1" applyAlignment="1">
      <alignment horizontal="right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0" fontId="73" fillId="0" borderId="3" xfId="0" applyNumberFormat="1" applyFont="1" applyFill="1" applyBorder="1" applyAlignment="1">
      <alignment horizontal="center" vertical="center" wrapText="1" shrinkToFit="1"/>
    </xf>
    <xf numFmtId="3" fontId="86" fillId="0" borderId="3" xfId="0" applyNumberFormat="1" applyFont="1" applyFill="1" applyBorder="1" applyAlignment="1">
      <alignment horizontal="center" vertical="center" wrapText="1"/>
    </xf>
    <xf numFmtId="169" fontId="79" fillId="0" borderId="3" xfId="0" applyNumberFormat="1" applyFont="1" applyFill="1" applyBorder="1" applyAlignment="1">
      <alignment horizontal="right" vertical="center" wrapText="1"/>
    </xf>
    <xf numFmtId="169" fontId="73" fillId="0" borderId="0" xfId="0" applyNumberFormat="1" applyFont="1" applyFill="1" applyBorder="1" applyAlignment="1">
      <alignment horizontal="right" vertical="center"/>
    </xf>
    <xf numFmtId="0" fontId="82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79" fillId="0" borderId="3" xfId="0" applyNumberFormat="1" applyFont="1" applyFill="1" applyBorder="1" applyAlignment="1">
      <alignment horizontal="center" vertical="center"/>
    </xf>
    <xf numFmtId="0" fontId="79" fillId="0" borderId="3" xfId="0" applyNumberFormat="1" applyFont="1" applyFill="1" applyBorder="1"/>
    <xf numFmtId="0" fontId="73" fillId="0" borderId="0" xfId="0" applyFont="1" applyFill="1" applyBorder="1" applyAlignment="1">
      <alignment horizontal="right"/>
    </xf>
    <xf numFmtId="0" fontId="79" fillId="0" borderId="0" xfId="0" applyFont="1" applyFill="1" applyAlignment="1"/>
    <xf numFmtId="0" fontId="5" fillId="0" borderId="0" xfId="0" applyFont="1" applyFill="1" applyAlignment="1"/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vertical="center" wrapText="1" shrinkToFit="1"/>
    </xf>
    <xf numFmtId="0" fontId="5" fillId="0" borderId="0" xfId="0" applyFont="1" applyFill="1" applyBorder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/>
    <xf numFmtId="0" fontId="4" fillId="0" borderId="3" xfId="0" quotePrefix="1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177" fontId="105" fillId="0" borderId="3" xfId="0" applyNumberFormat="1" applyFont="1" applyFill="1" applyBorder="1" applyAlignment="1">
      <alignment horizontal="center" vertical="center" wrapText="1"/>
    </xf>
    <xf numFmtId="0" fontId="5" fillId="0" borderId="3" xfId="0" quotePrefix="1" applyNumberFormat="1" applyFont="1" applyFill="1" applyBorder="1" applyAlignment="1">
      <alignment horizontal="center" vertical="center"/>
    </xf>
    <xf numFmtId="177" fontId="8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9" fontId="84" fillId="0" borderId="3" xfId="207" applyNumberFormat="1" applyFont="1" applyFill="1" applyBorder="1" applyAlignment="1">
      <alignment horizontal="right" vertical="center" wrapText="1"/>
    </xf>
    <xf numFmtId="0" fontId="76" fillId="0" borderId="0" xfId="0" applyFont="1" applyFill="1" applyBorder="1" applyAlignment="1">
      <alignment horizontal="left" vertical="center" wrapText="1"/>
    </xf>
    <xf numFmtId="0" fontId="76" fillId="0" borderId="0" xfId="0" applyNumberFormat="1" applyFont="1" applyFill="1" applyBorder="1" applyAlignment="1">
      <alignment horizontal="center" vertical="center"/>
    </xf>
    <xf numFmtId="173" fontId="76" fillId="0" borderId="0" xfId="0" applyNumberFormat="1" applyFont="1" applyFill="1" applyBorder="1" applyAlignment="1">
      <alignment horizontal="center" vertical="center" wrapText="1"/>
    </xf>
    <xf numFmtId="169" fontId="76" fillId="0" borderId="0" xfId="207" applyNumberFormat="1" applyFont="1" applyFill="1" applyBorder="1" applyAlignment="1">
      <alignment horizontal="right" vertical="center" wrapText="1"/>
    </xf>
    <xf numFmtId="170" fontId="76" fillId="0" borderId="0" xfId="0" quotePrefix="1" applyNumberFormat="1" applyFont="1" applyFill="1" applyBorder="1" applyAlignment="1">
      <alignment vertical="center" wrapText="1"/>
    </xf>
    <xf numFmtId="0" fontId="102" fillId="0" borderId="0" xfId="0" applyFont="1" applyFill="1" applyAlignment="1">
      <alignment vertical="top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 shrinkToFit="1"/>
    </xf>
    <xf numFmtId="177" fontId="94" fillId="0" borderId="3" xfId="0" applyNumberFormat="1" applyFont="1" applyFill="1" applyBorder="1" applyAlignment="1">
      <alignment horizontal="left" vertical="center" wrapText="1"/>
    </xf>
    <xf numFmtId="177" fontId="91" fillId="0" borderId="3" xfId="0" applyNumberFormat="1" applyFont="1" applyFill="1" applyBorder="1" applyAlignment="1">
      <alignment horizontal="center" vertical="center" wrapText="1"/>
    </xf>
    <xf numFmtId="177" fontId="95" fillId="0" borderId="3" xfId="0" applyNumberFormat="1" applyFont="1" applyFill="1" applyBorder="1" applyAlignment="1">
      <alignment horizontal="left" vertical="center" wrapText="1"/>
    </xf>
    <xf numFmtId="177" fontId="95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left" vertical="center" wrapText="1"/>
    </xf>
    <xf numFmtId="177" fontId="90" fillId="0" borderId="3" xfId="0" applyNumberFormat="1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100" fillId="0" borderId="0" xfId="0" applyFont="1" applyFill="1" applyBorder="1" applyAlignment="1">
      <alignment horizontal="center" vertical="center" wrapText="1"/>
    </xf>
    <xf numFmtId="179" fontId="100" fillId="0" borderId="0" xfId="0" applyNumberFormat="1" applyFont="1" applyFill="1" applyBorder="1" applyAlignment="1">
      <alignment horizontal="center" vertical="center" wrapText="1"/>
    </xf>
    <xf numFmtId="179" fontId="98" fillId="0" borderId="0" xfId="0" applyNumberFormat="1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horizontal="center" vertical="center"/>
    </xf>
    <xf numFmtId="179" fontId="94" fillId="0" borderId="3" xfId="0" applyNumberFormat="1" applyFont="1" applyFill="1" applyBorder="1" applyAlignment="1">
      <alignment horizontal="center" vertical="center" wrapText="1"/>
    </xf>
    <xf numFmtId="182" fontId="72" fillId="0" borderId="40" xfId="0" applyNumberFormat="1" applyFont="1" applyFill="1" applyBorder="1" applyAlignment="1">
      <alignment horizontal="left" vertical="center"/>
    </xf>
    <xf numFmtId="182" fontId="5" fillId="0" borderId="40" xfId="0" applyNumberFormat="1" applyFont="1" applyFill="1" applyBorder="1" applyAlignment="1">
      <alignment horizontal="left" vertical="center" wrapText="1"/>
    </xf>
    <xf numFmtId="182" fontId="72" fillId="0" borderId="40" xfId="0" applyNumberFormat="1" applyFont="1" applyFill="1" applyBorder="1" applyAlignment="1">
      <alignment horizontal="center" vertical="center" wrapText="1"/>
    </xf>
    <xf numFmtId="177" fontId="5" fillId="0" borderId="40" xfId="0" applyNumberFormat="1" applyFont="1" applyFill="1" applyBorder="1" applyAlignment="1">
      <alignment horizontal="right" vertical="center" wrapText="1"/>
    </xf>
    <xf numFmtId="182" fontId="72" fillId="0" borderId="38" xfId="0" applyNumberFormat="1" applyFont="1" applyFill="1" applyBorder="1" applyAlignment="1">
      <alignment horizontal="right" vertical="center" wrapText="1"/>
    </xf>
    <xf numFmtId="182" fontId="89" fillId="0" borderId="40" xfId="0" applyNumberFormat="1" applyFont="1" applyFill="1" applyBorder="1" applyAlignment="1">
      <alignment horizontal="center" vertical="center" wrapText="1"/>
    </xf>
    <xf numFmtId="177" fontId="79" fillId="0" borderId="40" xfId="0" applyNumberFormat="1" applyFont="1" applyFill="1" applyBorder="1" applyAlignment="1">
      <alignment horizontal="right" vertical="center" wrapText="1"/>
    </xf>
    <xf numFmtId="173" fontId="5" fillId="0" borderId="40" xfId="0" applyNumberFormat="1" applyFont="1" applyFill="1" applyBorder="1" applyAlignment="1">
      <alignment horizontal="right" vertical="center" wrapText="1"/>
    </xf>
    <xf numFmtId="177" fontId="5" fillId="0" borderId="40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73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left" vertical="center" wrapText="1"/>
    </xf>
    <xf numFmtId="0" fontId="79" fillId="0" borderId="1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40" xfId="0" applyFont="1" applyFill="1" applyBorder="1" applyAlignment="1">
      <alignment horizontal="left" vertical="center" wrapText="1"/>
    </xf>
    <xf numFmtId="0" fontId="72" fillId="0" borderId="40" xfId="0" applyFont="1" applyFill="1" applyBorder="1" applyAlignment="1">
      <alignment horizontal="left" vertical="center"/>
    </xf>
    <xf numFmtId="0" fontId="73" fillId="0" borderId="3" xfId="0" quotePrefix="1" applyNumberFormat="1" applyFont="1" applyFill="1" applyBorder="1" applyAlignment="1">
      <alignment horizontal="center" vertical="center"/>
    </xf>
    <xf numFmtId="169" fontId="73" fillId="0" borderId="3" xfId="207" applyNumberFormat="1" applyFont="1" applyFill="1" applyBorder="1" applyAlignment="1">
      <alignment horizontal="right" vertical="center" wrapText="1"/>
    </xf>
    <xf numFmtId="0" fontId="79" fillId="0" borderId="0" xfId="0" applyFont="1" applyFill="1" applyAlignment="1">
      <alignment horizontal="center" vertical="center"/>
    </xf>
    <xf numFmtId="0" fontId="80" fillId="0" borderId="0" xfId="0" applyFont="1" applyFill="1" applyBorder="1" applyAlignment="1">
      <alignment horizontal="center" vertical="center" wrapText="1"/>
    </xf>
    <xf numFmtId="0" fontId="79" fillId="0" borderId="0" xfId="0" quotePrefix="1" applyFont="1" applyFill="1" applyBorder="1" applyAlignment="1">
      <alignment horizontal="center" vertical="center"/>
    </xf>
    <xf numFmtId="170" fontId="79" fillId="0" borderId="0" xfId="0" quotePrefix="1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right" vertical="center"/>
    </xf>
    <xf numFmtId="173" fontId="8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/>
    </xf>
    <xf numFmtId="0" fontId="83" fillId="0" borderId="3" xfId="0" applyFont="1" applyFill="1" applyBorder="1" applyAlignment="1">
      <alignment horizontal="center" vertical="center" wrapText="1"/>
    </xf>
    <xf numFmtId="0" fontId="83" fillId="0" borderId="0" xfId="0" applyFont="1" applyFill="1" applyBorder="1" applyAlignment="1">
      <alignment vertical="center"/>
    </xf>
    <xf numFmtId="0" fontId="5" fillId="0" borderId="3" xfId="0" quotePrefix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177" fontId="72" fillId="0" borderId="3" xfId="0" applyNumberFormat="1" applyFont="1" applyFill="1" applyBorder="1" applyAlignment="1">
      <alignment horizontal="center" vertical="center" wrapText="1"/>
    </xf>
    <xf numFmtId="0" fontId="4" fillId="0" borderId="40" xfId="0" quotePrefix="1" applyFont="1" applyFill="1" applyBorder="1" applyAlignment="1">
      <alignment horizontal="center" vertical="center"/>
    </xf>
    <xf numFmtId="179" fontId="84" fillId="0" borderId="40" xfId="0" applyNumberFormat="1" applyFont="1" applyFill="1" applyBorder="1" applyAlignment="1">
      <alignment horizontal="center" vertical="center" wrapText="1"/>
    </xf>
    <xf numFmtId="3" fontId="83" fillId="0" borderId="3" xfId="0" applyNumberFormat="1" applyFont="1" applyFill="1" applyBorder="1" applyAlignment="1">
      <alignment horizontal="right" vertical="center" wrapText="1"/>
    </xf>
    <xf numFmtId="177" fontId="6" fillId="0" borderId="3" xfId="0" quotePrefix="1" applyNumberFormat="1" applyFont="1" applyFill="1" applyBorder="1" applyAlignment="1">
      <alignment horizontal="right" vertical="center"/>
    </xf>
    <xf numFmtId="0" fontId="4" fillId="0" borderId="38" xfId="0" quotePrefix="1" applyFont="1" applyFill="1" applyBorder="1" applyAlignment="1">
      <alignment horizontal="center" vertical="center"/>
    </xf>
    <xf numFmtId="0" fontId="4" fillId="0" borderId="39" xfId="0" quotePrefix="1" applyFont="1" applyFill="1" applyBorder="1" applyAlignment="1">
      <alignment horizontal="center" vertical="center"/>
    </xf>
    <xf numFmtId="179" fontId="84" fillId="0" borderId="39" xfId="0" applyNumberFormat="1" applyFont="1" applyFill="1" applyBorder="1" applyAlignment="1">
      <alignment horizontal="center" vertical="center" wrapText="1"/>
    </xf>
    <xf numFmtId="179" fontId="106" fillId="0" borderId="3" xfId="0" applyNumberFormat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right" vertical="center"/>
    </xf>
    <xf numFmtId="179" fontId="105" fillId="0" borderId="3" xfId="0" applyNumberFormat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right" vertical="center"/>
    </xf>
    <xf numFmtId="170" fontId="5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179" fontId="84" fillId="0" borderId="19" xfId="0" applyNumberFormat="1" applyFont="1" applyFill="1" applyBorder="1" applyAlignment="1">
      <alignment horizontal="right" vertical="center" wrapText="1"/>
    </xf>
    <xf numFmtId="179" fontId="85" fillId="0" borderId="3" xfId="0" applyNumberFormat="1" applyFont="1" applyFill="1" applyBorder="1" applyAlignment="1">
      <alignment horizontal="right" vertical="center" wrapText="1"/>
    </xf>
    <xf numFmtId="0" fontId="79" fillId="0" borderId="40" xfId="0" applyFont="1" applyFill="1" applyBorder="1" applyAlignment="1">
      <alignment horizontal="left" vertical="center"/>
    </xf>
    <xf numFmtId="177" fontId="79" fillId="0" borderId="41" xfId="0" applyNumberFormat="1" applyFont="1" applyFill="1" applyBorder="1" applyAlignment="1">
      <alignment horizontal="right" vertical="center" wrapText="1"/>
    </xf>
    <xf numFmtId="177" fontId="89" fillId="0" borderId="41" xfId="0" applyNumberFormat="1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left" vertical="center" wrapText="1"/>
    </xf>
    <xf numFmtId="0" fontId="94" fillId="0" borderId="41" xfId="0" quotePrefix="1" applyFont="1" applyFill="1" applyBorder="1" applyAlignment="1">
      <alignment horizontal="center" vertical="center"/>
    </xf>
    <xf numFmtId="177" fontId="9" fillId="0" borderId="41" xfId="0" applyNumberFormat="1" applyFont="1" applyFill="1" applyBorder="1" applyAlignment="1">
      <alignment horizontal="center" vertical="center" wrapText="1"/>
    </xf>
    <xf numFmtId="178" fontId="90" fillId="0" borderId="41" xfId="0" applyNumberFormat="1" applyFont="1" applyFill="1" applyBorder="1" applyAlignment="1">
      <alignment horizontal="center" vertical="center" wrapText="1"/>
    </xf>
    <xf numFmtId="177" fontId="9" fillId="0" borderId="41" xfId="0" applyNumberFormat="1" applyFont="1" applyFill="1" applyBorder="1" applyAlignment="1">
      <alignment horizontal="right" vertical="center" wrapText="1"/>
    </xf>
    <xf numFmtId="178" fontId="9" fillId="0" borderId="41" xfId="0" applyNumberFormat="1" applyFont="1" applyFill="1" applyBorder="1" applyAlignment="1">
      <alignment horizontal="center" vertical="center" wrapText="1"/>
    </xf>
    <xf numFmtId="177" fontId="94" fillId="0" borderId="41" xfId="0" applyNumberFormat="1" applyFont="1" applyFill="1" applyBorder="1" applyAlignment="1">
      <alignment horizontal="center" vertical="center" wrapText="1"/>
    </xf>
    <xf numFmtId="178" fontId="94" fillId="0" borderId="41" xfId="0" applyNumberFormat="1" applyFont="1" applyFill="1" applyBorder="1" applyAlignment="1">
      <alignment horizontal="center" vertical="center" wrapText="1"/>
    </xf>
    <xf numFmtId="177" fontId="5" fillId="0" borderId="45" xfId="0" applyNumberFormat="1" applyFont="1" applyFill="1" applyBorder="1" applyAlignment="1">
      <alignment horizontal="right" vertical="center" wrapText="1"/>
    </xf>
    <xf numFmtId="182" fontId="72" fillId="0" borderId="45" xfId="0" applyNumberFormat="1" applyFont="1" applyFill="1" applyBorder="1" applyAlignment="1">
      <alignment horizontal="left" vertical="center"/>
    </xf>
    <xf numFmtId="182" fontId="5" fillId="0" borderId="45" xfId="0" applyNumberFormat="1" applyFont="1" applyFill="1" applyBorder="1" applyAlignment="1">
      <alignment horizontal="left" vertical="center" wrapText="1"/>
    </xf>
    <xf numFmtId="182" fontId="72" fillId="0" borderId="45" xfId="0" applyNumberFormat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/>
    </xf>
    <xf numFmtId="177" fontId="5" fillId="0" borderId="45" xfId="0" applyNumberFormat="1" applyFont="1" applyFill="1" applyBorder="1" applyAlignment="1">
      <alignment horizontal="center" vertical="center" wrapText="1"/>
    </xf>
    <xf numFmtId="177" fontId="72" fillId="0" borderId="45" xfId="0" applyNumberFormat="1" applyFont="1" applyFill="1" applyBorder="1" applyAlignment="1">
      <alignment horizontal="center" vertical="center" wrapText="1"/>
    </xf>
    <xf numFmtId="179" fontId="84" fillId="0" borderId="45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80" fillId="0" borderId="0" xfId="0" applyFont="1" applyFill="1" applyBorder="1" applyAlignment="1">
      <alignment horizontal="center"/>
    </xf>
    <xf numFmtId="0" fontId="73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0" fontId="5" fillId="0" borderId="3" xfId="246" applyFont="1" applyFill="1" applyBorder="1" applyAlignment="1">
      <alignment horizontal="center" vertical="center"/>
    </xf>
    <xf numFmtId="0" fontId="5" fillId="0" borderId="3" xfId="246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170" fontId="79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7" fontId="79" fillId="0" borderId="15" xfId="0" applyNumberFormat="1" applyFont="1" applyFill="1" applyBorder="1" applyAlignment="1">
      <alignment horizontal="center" vertical="center" wrapText="1"/>
    </xf>
    <xf numFmtId="177" fontId="79" fillId="0" borderId="16" xfId="0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left" vertical="center" wrapText="1"/>
    </xf>
    <xf numFmtId="177" fontId="79" fillId="0" borderId="3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7" fontId="81" fillId="0" borderId="15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3" fontId="79" fillId="0" borderId="3" xfId="0" applyNumberFormat="1" applyFont="1" applyFill="1" applyBorder="1" applyAlignment="1">
      <alignment horizontal="center" vertical="center" wrapText="1" shrinkToFit="1"/>
    </xf>
    <xf numFmtId="0" fontId="89" fillId="0" borderId="44" xfId="0" applyNumberFormat="1" applyFont="1" applyFill="1" applyBorder="1" applyAlignment="1">
      <alignment horizontal="left" vertical="center" wrapText="1" shrinkToFit="1"/>
    </xf>
    <xf numFmtId="0" fontId="79" fillId="0" borderId="13" xfId="0" applyFont="1" applyFill="1" applyBorder="1" applyAlignment="1">
      <alignment horizontal="center" vertical="center"/>
    </xf>
    <xf numFmtId="0" fontId="79" fillId="0" borderId="14" xfId="0" applyFont="1" applyFill="1" applyBorder="1" applyAlignment="1">
      <alignment horizontal="center" vertical="center" wrapText="1" shrinkToFit="1"/>
    </xf>
    <xf numFmtId="0" fontId="79" fillId="0" borderId="0" xfId="0" applyFont="1" applyFill="1" applyAlignment="1">
      <alignment horizontal="right" vertical="center"/>
    </xf>
    <xf numFmtId="3" fontId="79" fillId="0" borderId="3" xfId="0" applyNumberFormat="1" applyFont="1" applyFill="1" applyBorder="1" applyAlignment="1">
      <alignment horizontal="center" vertical="center" wrapText="1"/>
    </xf>
    <xf numFmtId="0" fontId="73" fillId="0" borderId="0" xfId="0" applyFont="1" applyFill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right" vertical="center" wrapText="1"/>
    </xf>
    <xf numFmtId="182" fontId="89" fillId="0" borderId="41" xfId="0" applyNumberFormat="1" applyFont="1" applyFill="1" applyBorder="1" applyAlignment="1">
      <alignment horizontal="center" vertical="center" wrapText="1"/>
    </xf>
    <xf numFmtId="0" fontId="79" fillId="0" borderId="17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/>
    </xf>
    <xf numFmtId="0" fontId="79" fillId="0" borderId="3" xfId="246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0" fontId="78" fillId="0" borderId="0" xfId="0" applyFont="1" applyFill="1" applyBorder="1" applyAlignment="1">
      <alignment horizontal="center" vertical="center"/>
    </xf>
    <xf numFmtId="170" fontId="76" fillId="0" borderId="0" xfId="0" applyNumberFormat="1" applyFont="1" applyFill="1" applyBorder="1" applyAlignment="1">
      <alignment horizontal="center" vertical="center" wrapText="1"/>
    </xf>
    <xf numFmtId="170" fontId="76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75" fillId="0" borderId="20" xfId="0" applyFont="1" applyFill="1" applyBorder="1" applyAlignment="1" applyProtection="1">
      <alignment horizontal="center" vertical="center" wrapText="1"/>
      <protection locked="0"/>
    </xf>
    <xf numFmtId="0" fontId="75" fillId="0" borderId="21" xfId="0" applyFont="1" applyFill="1" applyBorder="1" applyAlignment="1" applyProtection="1">
      <alignment horizontal="center" vertical="center" wrapText="1"/>
      <protection locked="0"/>
    </xf>
    <xf numFmtId="0" fontId="75" fillId="0" borderId="22" xfId="0" applyFont="1" applyFill="1" applyBorder="1" applyAlignment="1" applyProtection="1">
      <alignment horizontal="center" vertical="center" wrapText="1"/>
      <protection locked="0"/>
    </xf>
    <xf numFmtId="0" fontId="75" fillId="0" borderId="20" xfId="0" applyFont="1" applyFill="1" applyBorder="1" applyAlignment="1">
      <alignment horizontal="center" vertical="center" wrapText="1"/>
    </xf>
    <xf numFmtId="0" fontId="75" fillId="0" borderId="21" xfId="0" applyFont="1" applyFill="1" applyBorder="1" applyAlignment="1">
      <alignment horizontal="center" vertical="center" wrapText="1"/>
    </xf>
    <xf numFmtId="0" fontId="75" fillId="0" borderId="22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horizontal="center" vertical="center" wrapText="1"/>
    </xf>
    <xf numFmtId="0" fontId="75" fillId="0" borderId="34" xfId="0" applyFont="1" applyFill="1" applyBorder="1" applyAlignment="1">
      <alignment horizontal="center" vertical="center" wrapText="1"/>
    </xf>
    <xf numFmtId="0" fontId="75" fillId="0" borderId="35" xfId="0" applyFont="1" applyFill="1" applyBorder="1" applyAlignment="1">
      <alignment horizontal="center" vertical="center" wrapText="1"/>
    </xf>
    <xf numFmtId="0" fontId="75" fillId="0" borderId="23" xfId="238" applyNumberFormat="1" applyFont="1" applyFill="1" applyBorder="1" applyAlignment="1">
      <alignment horizontal="center" vertical="center" wrapText="1"/>
    </xf>
    <xf numFmtId="0" fontId="75" fillId="0" borderId="24" xfId="238" applyNumberFormat="1" applyFont="1" applyFill="1" applyBorder="1" applyAlignment="1">
      <alignment horizontal="center" vertical="center" wrapText="1"/>
    </xf>
    <xf numFmtId="0" fontId="75" fillId="0" borderId="25" xfId="238" applyNumberFormat="1" applyFont="1" applyFill="1" applyBorder="1" applyAlignment="1">
      <alignment horizontal="center" vertical="center" wrapText="1"/>
    </xf>
    <xf numFmtId="0" fontId="79" fillId="0" borderId="3" xfId="0" applyFont="1" applyFill="1" applyBorder="1" applyAlignment="1">
      <alignment horizontal="center" vertical="center"/>
    </xf>
    <xf numFmtId="0" fontId="97" fillId="0" borderId="13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5" fillId="0" borderId="15" xfId="0" applyFont="1" applyFill="1" applyBorder="1" applyAlignment="1">
      <alignment horizontal="left" vertical="center" wrapText="1"/>
    </xf>
    <xf numFmtId="0" fontId="75" fillId="0" borderId="17" xfId="0" applyFont="1" applyFill="1" applyBorder="1" applyAlignment="1">
      <alignment horizontal="left" vertical="center" wrapText="1"/>
    </xf>
    <xf numFmtId="0" fontId="75" fillId="0" borderId="16" xfId="0" applyFont="1" applyFill="1" applyBorder="1" applyAlignment="1">
      <alignment horizontal="left" vertical="center" wrapText="1"/>
    </xf>
    <xf numFmtId="0" fontId="74" fillId="0" borderId="20" xfId="0" applyFont="1" applyFill="1" applyBorder="1" applyAlignment="1">
      <alignment horizontal="center" vertical="center" wrapText="1"/>
    </xf>
    <xf numFmtId="0" fontId="74" fillId="0" borderId="21" xfId="0" applyFont="1" applyFill="1" applyBorder="1" applyAlignment="1">
      <alignment horizontal="center" vertical="center" wrapText="1"/>
    </xf>
    <xf numFmtId="0" fontId="74" fillId="0" borderId="22" xfId="0" applyFont="1" applyFill="1" applyBorder="1" applyAlignment="1">
      <alignment horizontal="center" vertical="center" wrapText="1"/>
    </xf>
    <xf numFmtId="170" fontId="79" fillId="0" borderId="0" xfId="0" applyNumberFormat="1" applyFont="1" applyFill="1" applyBorder="1" applyAlignment="1">
      <alignment horizontal="left" wrapText="1"/>
    </xf>
    <xf numFmtId="0" fontId="80" fillId="0" borderId="0" xfId="0" applyFont="1" applyFill="1" applyBorder="1" applyAlignment="1">
      <alignment horizontal="center"/>
    </xf>
    <xf numFmtId="0" fontId="74" fillId="0" borderId="0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70" fontId="9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1" fillId="0" borderId="0" xfId="0" applyFont="1" applyFill="1" applyBorder="1" applyAlignment="1">
      <alignment horizontal="center"/>
    </xf>
    <xf numFmtId="0" fontId="74" fillId="0" borderId="0" xfId="246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4" fillId="0" borderId="3" xfId="246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left" wrapText="1"/>
    </xf>
    <xf numFmtId="0" fontId="77" fillId="0" borderId="0" xfId="0" applyFont="1" applyFill="1" applyBorder="1" applyAlignment="1">
      <alignment horizontal="center"/>
    </xf>
    <xf numFmtId="0" fontId="5" fillId="0" borderId="13" xfId="246" applyFont="1" applyFill="1" applyBorder="1" applyAlignment="1">
      <alignment horizontal="right" vertical="center"/>
    </xf>
    <xf numFmtId="0" fontId="5" fillId="0" borderId="3" xfId="246" applyFont="1" applyFill="1" applyBorder="1" applyAlignment="1">
      <alignment horizontal="center" vertical="center"/>
    </xf>
    <xf numFmtId="0" fontId="5" fillId="0" borderId="3" xfId="246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246" applyFont="1" applyFill="1" applyBorder="1" applyAlignment="1">
      <alignment horizontal="center" vertical="center"/>
    </xf>
    <xf numFmtId="0" fontId="5" fillId="0" borderId="17" xfId="246" applyFont="1" applyFill="1" applyBorder="1" applyAlignment="1">
      <alignment horizontal="center" vertical="center"/>
    </xf>
    <xf numFmtId="0" fontId="5" fillId="0" borderId="16" xfId="246" applyFont="1" applyFill="1" applyBorder="1" applyAlignment="1">
      <alignment horizontal="center" vertical="center"/>
    </xf>
    <xf numFmtId="0" fontId="72" fillId="29" borderId="0" xfId="0" applyFont="1" applyFill="1" applyBorder="1" applyAlignment="1">
      <alignment horizontal="center" vertical="center"/>
    </xf>
    <xf numFmtId="0" fontId="5" fillId="29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0" fontId="103" fillId="29" borderId="0" xfId="0" applyNumberFormat="1" applyFont="1" applyFill="1" applyBorder="1" applyAlignment="1">
      <alignment horizontal="left" vertical="center" wrapText="1"/>
    </xf>
    <xf numFmtId="0" fontId="77" fillId="29" borderId="0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center" vertical="center" wrapText="1" shrinkToFit="1"/>
    </xf>
    <xf numFmtId="170" fontId="79" fillId="0" borderId="0" xfId="0" applyNumberFormat="1" applyFont="1" applyFill="1" applyBorder="1" applyAlignment="1">
      <alignment horizontal="center" wrapText="1"/>
    </xf>
    <xf numFmtId="0" fontId="7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9" fillId="0" borderId="14" xfId="0" applyFont="1" applyFill="1" applyBorder="1" applyAlignment="1">
      <alignment horizontal="center" vertical="center"/>
    </xf>
    <xf numFmtId="0" fontId="79" fillId="0" borderId="19" xfId="0" applyFont="1" applyFill="1" applyBorder="1" applyAlignment="1">
      <alignment horizontal="center" vertical="center"/>
    </xf>
    <xf numFmtId="0" fontId="79" fillId="0" borderId="13" xfId="0" applyFont="1" applyFill="1" applyBorder="1" applyAlignment="1">
      <alignment horizontal="right" vertical="center"/>
    </xf>
    <xf numFmtId="170" fontId="79" fillId="0" borderId="0" xfId="0" applyNumberFormat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3" fillId="0" borderId="0" xfId="0" applyFont="1" applyFill="1" applyBorder="1" applyAlignment="1">
      <alignment horizontal="center" vertical="center" wrapText="1"/>
    </xf>
    <xf numFmtId="170" fontId="5" fillId="29" borderId="0" xfId="0" applyNumberFormat="1" applyFont="1" applyFill="1" applyBorder="1" applyAlignment="1">
      <alignment horizontal="center" wrapText="1"/>
    </xf>
    <xf numFmtId="0" fontId="9" fillId="0" borderId="0" xfId="0" applyFont="1" applyFill="1" applyAlignment="1">
      <alignment horizontal="left" vertical="top"/>
    </xf>
    <xf numFmtId="0" fontId="74" fillId="0" borderId="0" xfId="238" applyNumberFormat="1" applyFont="1" applyFill="1" applyBorder="1" applyAlignment="1">
      <alignment horizontal="center" vertical="center" wrapText="1"/>
    </xf>
    <xf numFmtId="0" fontId="5" fillId="0" borderId="14" xfId="238" applyNumberFormat="1" applyFont="1" applyFill="1" applyBorder="1" applyAlignment="1">
      <alignment horizontal="center" vertical="center" wrapText="1"/>
    </xf>
    <xf numFmtId="0" fontId="5" fillId="0" borderId="19" xfId="238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left" vertical="center"/>
    </xf>
    <xf numFmtId="0" fontId="73" fillId="29" borderId="0" xfId="0" applyFont="1" applyFill="1" applyBorder="1" applyAlignment="1">
      <alignment horizontal="left" vertical="center"/>
    </xf>
    <xf numFmtId="177" fontId="79" fillId="0" borderId="15" xfId="0" applyNumberFormat="1" applyFont="1" applyFill="1" applyBorder="1" applyAlignment="1">
      <alignment horizontal="center" vertical="center" wrapText="1"/>
    </xf>
    <xf numFmtId="177" fontId="79" fillId="0" borderId="17" xfId="0" applyNumberFormat="1" applyFont="1" applyFill="1" applyBorder="1" applyAlignment="1">
      <alignment horizontal="center" vertical="center" wrapText="1"/>
    </xf>
    <xf numFmtId="177" fontId="79" fillId="0" borderId="16" xfId="0" applyNumberFormat="1" applyFont="1" applyFill="1" applyBorder="1" applyAlignment="1">
      <alignment horizontal="center" vertical="center" wrapText="1"/>
    </xf>
    <xf numFmtId="0" fontId="79" fillId="0" borderId="26" xfId="0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 wrapText="1"/>
    </xf>
    <xf numFmtId="0" fontId="79" fillId="0" borderId="27" xfId="0" applyFont="1" applyFill="1" applyBorder="1" applyAlignment="1">
      <alignment horizontal="center" vertical="center" wrapText="1"/>
    </xf>
    <xf numFmtId="0" fontId="79" fillId="0" borderId="28" xfId="0" applyFont="1" applyFill="1" applyBorder="1" applyAlignment="1">
      <alignment horizontal="center" vertical="center" wrapText="1"/>
    </xf>
    <xf numFmtId="0" fontId="79" fillId="0" borderId="13" xfId="0" applyFont="1" applyFill="1" applyBorder="1" applyAlignment="1">
      <alignment horizontal="center" vertical="center" wrapText="1"/>
    </xf>
    <xf numFmtId="0" fontId="79" fillId="0" borderId="29" xfId="0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left" vertical="center"/>
    </xf>
    <xf numFmtId="0" fontId="73" fillId="0" borderId="17" xfId="0" applyFont="1" applyFill="1" applyBorder="1" applyAlignment="1">
      <alignment horizontal="left" vertical="center"/>
    </xf>
    <xf numFmtId="0" fontId="73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79" fillId="0" borderId="15" xfId="0" applyFont="1" applyFill="1" applyBorder="1" applyAlignment="1">
      <alignment horizontal="left" vertical="center" wrapText="1"/>
    </xf>
    <xf numFmtId="0" fontId="79" fillId="0" borderId="16" xfId="0" applyFont="1" applyFill="1" applyBorder="1" applyAlignment="1">
      <alignment horizontal="left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77" fontId="79" fillId="0" borderId="3" xfId="0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170" fontId="5" fillId="0" borderId="3" xfId="0" applyNumberFormat="1" applyFont="1" applyFill="1" applyBorder="1" applyAlignment="1">
      <alignment horizontal="center" vertical="center" wrapText="1"/>
    </xf>
    <xf numFmtId="178" fontId="79" fillId="0" borderId="15" xfId="207" applyNumberFormat="1" applyFont="1" applyFill="1" applyBorder="1" applyAlignment="1">
      <alignment horizontal="right" vertical="center" wrapText="1"/>
    </xf>
    <xf numFmtId="178" fontId="79" fillId="0" borderId="16" xfId="207" applyNumberFormat="1" applyFont="1" applyFill="1" applyBorder="1" applyAlignment="1">
      <alignment horizontal="right" vertical="center" wrapText="1"/>
    </xf>
    <xf numFmtId="178" fontId="73" fillId="0" borderId="15" xfId="207" applyNumberFormat="1" applyFont="1" applyFill="1" applyBorder="1" applyAlignment="1">
      <alignment horizontal="right" vertical="center" wrapText="1"/>
    </xf>
    <xf numFmtId="178" fontId="73" fillId="0" borderId="16" xfId="207" applyNumberFormat="1" applyFont="1" applyFill="1" applyBorder="1" applyAlignment="1">
      <alignment horizontal="right" vertical="center" wrapText="1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17" xfId="0" applyNumberFormat="1" applyFont="1" applyFill="1" applyBorder="1" applyAlignment="1">
      <alignment horizontal="center" vertical="center" wrapText="1"/>
    </xf>
    <xf numFmtId="177" fontId="73" fillId="0" borderId="16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73" fillId="0" borderId="3" xfId="0" applyNumberFormat="1" applyFont="1" applyFill="1" applyBorder="1" applyAlignment="1">
      <alignment horizontal="center" vertical="center" wrapText="1"/>
    </xf>
    <xf numFmtId="177" fontId="81" fillId="0" borderId="15" xfId="0" applyNumberFormat="1" applyFont="1" applyFill="1" applyBorder="1" applyAlignment="1">
      <alignment horizontal="center" vertical="center" wrapText="1"/>
    </xf>
    <xf numFmtId="177" fontId="81" fillId="0" borderId="16" xfId="0" applyNumberFormat="1" applyFont="1" applyFill="1" applyBorder="1" applyAlignment="1">
      <alignment horizontal="center" vertical="center" wrapText="1"/>
    </xf>
    <xf numFmtId="0" fontId="79" fillId="0" borderId="15" xfId="0" applyFont="1" applyFill="1" applyBorder="1" applyAlignment="1">
      <alignment horizontal="center" vertical="center"/>
    </xf>
    <xf numFmtId="0" fontId="79" fillId="0" borderId="17" xfId="0" applyFont="1" applyFill="1" applyBorder="1" applyAlignment="1">
      <alignment horizontal="center" vertical="center"/>
    </xf>
    <xf numFmtId="0" fontId="79" fillId="0" borderId="16" xfId="0" applyFont="1" applyFill="1" applyBorder="1" applyAlignment="1">
      <alignment horizontal="center" vertical="center"/>
    </xf>
    <xf numFmtId="3" fontId="73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/>
    </xf>
    <xf numFmtId="0" fontId="79" fillId="0" borderId="3" xfId="0" applyFont="1" applyFill="1" applyBorder="1" applyAlignment="1">
      <alignment horizontal="left" vertical="center" wrapText="1"/>
    </xf>
    <xf numFmtId="3" fontId="5" fillId="0" borderId="15" xfId="0" applyNumberFormat="1" applyFont="1" applyFill="1" applyBorder="1" applyAlignment="1">
      <alignment horizontal="left" vertical="center" wrapText="1"/>
    </xf>
    <xf numFmtId="3" fontId="5" fillId="0" borderId="17" xfId="0" applyNumberFormat="1" applyFont="1" applyFill="1" applyBorder="1" applyAlignment="1">
      <alignment horizontal="left" vertical="center" wrapText="1"/>
    </xf>
    <xf numFmtId="3" fontId="5" fillId="0" borderId="16" xfId="0" applyNumberFormat="1" applyFont="1" applyFill="1" applyBorder="1" applyAlignment="1">
      <alignment horizontal="left" vertical="center" wrapText="1"/>
    </xf>
    <xf numFmtId="0" fontId="79" fillId="0" borderId="40" xfId="0" applyFont="1" applyFill="1" applyBorder="1" applyAlignment="1">
      <alignment horizontal="center" vertical="center" wrapText="1"/>
    </xf>
    <xf numFmtId="0" fontId="79" fillId="0" borderId="15" xfId="0" applyFont="1" applyFill="1" applyBorder="1" applyAlignment="1">
      <alignment horizontal="center" vertical="center" wrapText="1"/>
    </xf>
    <xf numFmtId="0" fontId="79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73" fillId="0" borderId="40" xfId="0" applyFont="1" applyFill="1" applyBorder="1" applyAlignment="1">
      <alignment horizontal="left" vertical="center" wrapText="1"/>
    </xf>
    <xf numFmtId="0" fontId="73" fillId="0" borderId="0" xfId="0" applyFont="1" applyFill="1" applyAlignment="1">
      <alignment horizontal="center" vertical="center"/>
    </xf>
    <xf numFmtId="0" fontId="73" fillId="0" borderId="0" xfId="0" applyFont="1" applyFill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9" fillId="0" borderId="17" xfId="0" applyFont="1" applyFill="1" applyBorder="1" applyAlignment="1">
      <alignment horizontal="center" vertical="center" wrapText="1"/>
    </xf>
    <xf numFmtId="177" fontId="73" fillId="0" borderId="0" xfId="0" applyNumberFormat="1" applyFont="1" applyFill="1" applyBorder="1" applyAlignment="1">
      <alignment horizontal="center" vertical="center" wrapText="1"/>
    </xf>
    <xf numFmtId="177" fontId="7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9" fillId="0" borderId="0" xfId="0" applyFont="1" applyFill="1" applyBorder="1" applyAlignment="1">
      <alignment horizontal="justify" vertical="center" wrapText="1" shrinkToFit="1"/>
    </xf>
    <xf numFmtId="3" fontId="79" fillId="0" borderId="3" xfId="0" applyNumberFormat="1" applyFont="1" applyFill="1" applyBorder="1" applyAlignment="1">
      <alignment horizontal="center" vertical="center" wrapText="1"/>
    </xf>
    <xf numFmtId="2" fontId="79" fillId="0" borderId="14" xfId="0" applyNumberFormat="1" applyFont="1" applyFill="1" applyBorder="1" applyAlignment="1">
      <alignment horizontal="center" vertical="center" wrapText="1"/>
    </xf>
    <xf numFmtId="2" fontId="79" fillId="0" borderId="19" xfId="0" applyNumberFormat="1" applyFont="1" applyFill="1" applyBorder="1" applyAlignment="1">
      <alignment horizontal="center" vertical="center" wrapText="1"/>
    </xf>
    <xf numFmtId="0" fontId="79" fillId="0" borderId="26" xfId="0" applyFont="1" applyFill="1" applyBorder="1" applyAlignment="1">
      <alignment horizontal="center" vertical="center" wrapText="1" shrinkToFit="1"/>
    </xf>
    <xf numFmtId="0" fontId="79" fillId="0" borderId="18" xfId="0" applyFont="1" applyFill="1" applyBorder="1" applyAlignment="1">
      <alignment horizontal="center" vertical="center" wrapText="1" shrinkToFit="1"/>
    </xf>
    <xf numFmtId="0" fontId="79" fillId="0" borderId="27" xfId="0" applyFont="1" applyFill="1" applyBorder="1" applyAlignment="1">
      <alignment horizontal="center" vertical="center" wrapText="1" shrinkToFit="1"/>
    </xf>
    <xf numFmtId="0" fontId="79" fillId="0" borderId="30" xfId="0" applyFont="1" applyFill="1" applyBorder="1" applyAlignment="1">
      <alignment horizontal="center" vertical="center" wrapText="1" shrinkToFit="1"/>
    </xf>
    <xf numFmtId="0" fontId="79" fillId="0" borderId="0" xfId="0" applyFont="1" applyFill="1" applyBorder="1" applyAlignment="1">
      <alignment horizontal="center" vertical="center" wrapText="1" shrinkToFit="1"/>
    </xf>
    <xf numFmtId="0" fontId="79" fillId="0" borderId="31" xfId="0" applyFont="1" applyFill="1" applyBorder="1" applyAlignment="1">
      <alignment horizontal="center" vertical="center" wrapText="1" shrinkToFit="1"/>
    </xf>
    <xf numFmtId="0" fontId="79" fillId="0" borderId="28" xfId="0" applyFont="1" applyFill="1" applyBorder="1" applyAlignment="1">
      <alignment horizontal="center" vertical="center" wrapText="1" shrinkToFit="1"/>
    </xf>
    <xf numFmtId="0" fontId="79" fillId="0" borderId="13" xfId="0" applyFont="1" applyFill="1" applyBorder="1" applyAlignment="1">
      <alignment horizontal="center" vertical="center" wrapText="1" shrinkToFit="1"/>
    </xf>
    <xf numFmtId="0" fontId="79" fillId="0" borderId="29" xfId="0" applyFont="1" applyFill="1" applyBorder="1" applyAlignment="1">
      <alignment horizontal="center" vertical="center" wrapText="1" shrinkToFit="1"/>
    </xf>
    <xf numFmtId="178" fontId="73" fillId="0" borderId="15" xfId="0" applyNumberFormat="1" applyFont="1" applyFill="1" applyBorder="1" applyAlignment="1">
      <alignment horizontal="center" vertical="center" wrapText="1"/>
    </xf>
    <xf numFmtId="178" fontId="73" fillId="0" borderId="17" xfId="0" applyNumberFormat="1" applyFont="1" applyFill="1" applyBorder="1" applyAlignment="1">
      <alignment horizontal="center" vertical="center" wrapText="1"/>
    </xf>
    <xf numFmtId="178" fontId="73" fillId="0" borderId="16" xfId="0" applyNumberFormat="1" applyFont="1" applyFill="1" applyBorder="1" applyAlignment="1">
      <alignment horizontal="center" vertical="center" wrapText="1"/>
    </xf>
    <xf numFmtId="2" fontId="79" fillId="0" borderId="15" xfId="0" applyNumberFormat="1" applyFont="1" applyFill="1" applyBorder="1" applyAlignment="1">
      <alignment horizontal="center" vertical="center" wrapText="1"/>
    </xf>
    <xf numFmtId="2" fontId="79" fillId="0" borderId="17" xfId="0" applyNumberFormat="1" applyFont="1" applyFill="1" applyBorder="1" applyAlignment="1">
      <alignment horizontal="center" vertical="center" wrapText="1"/>
    </xf>
    <xf numFmtId="2" fontId="79" fillId="0" borderId="16" xfId="0" applyNumberFormat="1" applyFont="1" applyFill="1" applyBorder="1" applyAlignment="1">
      <alignment horizontal="center" vertical="center" wrapText="1"/>
    </xf>
    <xf numFmtId="0" fontId="79" fillId="0" borderId="15" xfId="0" applyNumberFormat="1" applyFont="1" applyFill="1" applyBorder="1" applyAlignment="1">
      <alignment horizontal="center"/>
    </xf>
    <xf numFmtId="0" fontId="79" fillId="0" borderId="16" xfId="0" applyNumberFormat="1" applyFont="1" applyFill="1" applyBorder="1" applyAlignment="1">
      <alignment horizontal="center"/>
    </xf>
    <xf numFmtId="0" fontId="79" fillId="0" borderId="3" xfId="0" applyNumberFormat="1" applyFont="1" applyFill="1" applyBorder="1" applyAlignment="1">
      <alignment horizontal="center" vertical="center" wrapText="1"/>
    </xf>
    <xf numFmtId="0" fontId="79" fillId="0" borderId="15" xfId="0" applyNumberFormat="1" applyFont="1" applyFill="1" applyBorder="1" applyAlignment="1">
      <alignment horizontal="left" vertical="justify"/>
    </xf>
    <xf numFmtId="0" fontId="79" fillId="0" borderId="16" xfId="0" applyNumberFormat="1" applyFont="1" applyFill="1" applyBorder="1" applyAlignment="1">
      <alignment horizontal="left" vertical="justify"/>
    </xf>
    <xf numFmtId="179" fontId="85" fillId="0" borderId="15" xfId="0" applyNumberFormat="1" applyFont="1" applyFill="1" applyBorder="1" applyAlignment="1">
      <alignment horizontal="center" vertical="center" wrapText="1"/>
    </xf>
    <xf numFmtId="179" fontId="85" fillId="0" borderId="17" xfId="0" applyNumberFormat="1" applyFont="1" applyFill="1" applyBorder="1" applyAlignment="1">
      <alignment horizontal="center" vertical="center" wrapText="1"/>
    </xf>
    <xf numFmtId="179" fontId="85" fillId="0" borderId="16" xfId="0" applyNumberFormat="1" applyFont="1" applyFill="1" applyBorder="1" applyAlignment="1">
      <alignment horizontal="center" vertical="center" wrapText="1"/>
    </xf>
    <xf numFmtId="0" fontId="7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9" fillId="0" borderId="0" xfId="0" applyFont="1" applyFill="1" applyAlignment="1">
      <alignment horizontal="right" vertical="center"/>
    </xf>
    <xf numFmtId="0" fontId="79" fillId="0" borderId="14" xfId="0" applyFont="1" applyFill="1" applyBorder="1" applyAlignment="1">
      <alignment horizontal="center" vertical="center" wrapText="1" shrinkToFit="1"/>
    </xf>
    <xf numFmtId="0" fontId="79" fillId="0" borderId="32" xfId="0" applyFont="1" applyFill="1" applyBorder="1" applyAlignment="1">
      <alignment horizontal="center" vertical="center" wrapText="1" shrinkToFit="1"/>
    </xf>
    <xf numFmtId="0" fontId="79" fillId="0" borderId="19" xfId="0" applyFont="1" applyFill="1" applyBorder="1" applyAlignment="1">
      <alignment horizontal="center" vertical="center" wrapText="1" shrinkToFit="1"/>
    </xf>
    <xf numFmtId="0" fontId="89" fillId="0" borderId="42" xfId="0" applyNumberFormat="1" applyFont="1" applyFill="1" applyBorder="1" applyAlignment="1">
      <alignment horizontal="left" vertical="center" wrapText="1" shrinkToFit="1"/>
    </xf>
    <xf numFmtId="0" fontId="89" fillId="0" borderId="43" xfId="0" applyNumberFormat="1" applyFont="1" applyFill="1" applyBorder="1" applyAlignment="1">
      <alignment horizontal="left" vertical="center" wrapText="1" shrinkToFit="1"/>
    </xf>
    <xf numFmtId="0" fontId="89" fillId="0" borderId="44" xfId="0" applyNumberFormat="1" applyFont="1" applyFill="1" applyBorder="1" applyAlignment="1">
      <alignment horizontal="left" vertical="center" wrapText="1" shrinkToFit="1"/>
    </xf>
    <xf numFmtId="0" fontId="73" fillId="0" borderId="15" xfId="0" applyFont="1" applyFill="1" applyBorder="1" applyAlignment="1">
      <alignment horizontal="left" vertical="center" wrapText="1" shrinkToFit="1"/>
    </xf>
    <xf numFmtId="0" fontId="73" fillId="0" borderId="17" xfId="0" applyFont="1" applyFill="1" applyBorder="1" applyAlignment="1">
      <alignment horizontal="left" vertical="center" wrapText="1" shrinkToFit="1"/>
    </xf>
    <xf numFmtId="0" fontId="73" fillId="0" borderId="16" xfId="0" applyFont="1" applyFill="1" applyBorder="1" applyAlignment="1">
      <alignment horizontal="left" vertical="center" wrapText="1" shrinkToFit="1"/>
    </xf>
    <xf numFmtId="0" fontId="73" fillId="0" borderId="15" xfId="0" applyNumberFormat="1" applyFont="1" applyFill="1" applyBorder="1" applyAlignment="1">
      <alignment horizontal="left" vertical="center" wrapText="1" shrinkToFit="1"/>
    </xf>
    <xf numFmtId="0" fontId="73" fillId="0" borderId="17" xfId="0" applyNumberFormat="1" applyFont="1" applyFill="1" applyBorder="1" applyAlignment="1">
      <alignment horizontal="left" vertical="center" wrapText="1" shrinkToFit="1"/>
    </xf>
    <xf numFmtId="0" fontId="73" fillId="0" borderId="16" xfId="0" applyNumberFormat="1" applyFont="1" applyFill="1" applyBorder="1" applyAlignment="1">
      <alignment horizontal="left" vertical="center" wrapText="1" shrinkToFit="1"/>
    </xf>
    <xf numFmtId="0" fontId="79" fillId="0" borderId="15" xfId="0" applyNumberFormat="1" applyFont="1" applyFill="1" applyBorder="1" applyAlignment="1">
      <alignment horizontal="left" vertical="center" wrapText="1" shrinkToFit="1"/>
    </xf>
    <xf numFmtId="0" fontId="79" fillId="0" borderId="17" xfId="0" applyNumberFormat="1" applyFont="1" applyFill="1" applyBorder="1" applyAlignment="1">
      <alignment horizontal="left" vertical="center" wrapText="1" shrinkToFit="1"/>
    </xf>
    <xf numFmtId="0" fontId="79" fillId="0" borderId="16" xfId="0" applyNumberFormat="1" applyFont="1" applyFill="1" applyBorder="1" applyAlignment="1">
      <alignment horizontal="left" vertical="center" wrapText="1" shrinkToFit="1"/>
    </xf>
    <xf numFmtId="182" fontId="89" fillId="0" borderId="41" xfId="0" applyNumberFormat="1" applyFont="1" applyFill="1" applyBorder="1" applyAlignment="1">
      <alignment horizontal="left" vertical="center" wrapText="1" shrinkToFit="1"/>
    </xf>
    <xf numFmtId="182" fontId="89" fillId="0" borderId="42" xfId="0" applyNumberFormat="1" applyFont="1" applyFill="1" applyBorder="1" applyAlignment="1">
      <alignment horizontal="left" vertical="center" wrapText="1" shrinkToFit="1"/>
    </xf>
    <xf numFmtId="182" fontId="0" fillId="0" borderId="43" xfId="0" applyNumberFormat="1" applyFont="1" applyFill="1" applyBorder="1" applyAlignment="1">
      <alignment horizontal="left" vertical="center" wrapText="1" shrinkToFit="1"/>
    </xf>
    <xf numFmtId="182" fontId="0" fillId="0" borderId="44" xfId="0" applyNumberFormat="1" applyFont="1" applyFill="1" applyBorder="1" applyAlignment="1">
      <alignment horizontal="left" vertical="center" wrapText="1" shrinkToFit="1"/>
    </xf>
    <xf numFmtId="0" fontId="79" fillId="0" borderId="15" xfId="0" applyFont="1" applyFill="1" applyBorder="1" applyAlignment="1">
      <alignment horizontal="left" vertical="center" wrapText="1" shrinkToFit="1"/>
    </xf>
    <xf numFmtId="0" fontId="79" fillId="0" borderId="17" xfId="0" applyFont="1" applyFill="1" applyBorder="1" applyAlignment="1">
      <alignment horizontal="left" vertical="center" wrapText="1" shrinkToFit="1"/>
    </xf>
    <xf numFmtId="0" fontId="79" fillId="0" borderId="16" xfId="0" applyFont="1" applyFill="1" applyBorder="1" applyAlignment="1">
      <alignment horizontal="left" vertical="center" wrapText="1" shrinkToFit="1"/>
    </xf>
    <xf numFmtId="0" fontId="79" fillId="0" borderId="30" xfId="0" applyFont="1" applyFill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 wrapText="1"/>
    </xf>
    <xf numFmtId="0" fontId="79" fillId="0" borderId="31" xfId="0" applyFont="1" applyFill="1" applyBorder="1" applyAlignment="1">
      <alignment horizontal="center" vertical="center" wrapText="1"/>
    </xf>
    <xf numFmtId="49" fontId="79" fillId="0" borderId="15" xfId="0" applyNumberFormat="1" applyFont="1" applyFill="1" applyBorder="1" applyAlignment="1">
      <alignment horizontal="left" vertical="center" wrapText="1"/>
    </xf>
    <xf numFmtId="49" fontId="79" fillId="0" borderId="17" xfId="0" applyNumberFormat="1" applyFont="1" applyFill="1" applyBorder="1" applyAlignment="1">
      <alignment horizontal="left" vertical="center" wrapText="1"/>
    </xf>
    <xf numFmtId="49" fontId="79" fillId="0" borderId="16" xfId="0" applyNumberFormat="1" applyFont="1" applyFill="1" applyBorder="1" applyAlignment="1">
      <alignment horizontal="left" vertical="center" wrapText="1"/>
    </xf>
    <xf numFmtId="0" fontId="79" fillId="0" borderId="15" xfId="0" applyNumberFormat="1" applyFont="1" applyFill="1" applyBorder="1" applyAlignment="1">
      <alignment horizontal="center" vertical="center" wrapText="1" shrinkToFit="1"/>
    </xf>
    <xf numFmtId="0" fontId="79" fillId="0" borderId="16" xfId="0" applyNumberFormat="1" applyFont="1" applyFill="1" applyBorder="1" applyAlignment="1">
      <alignment horizontal="center" vertical="center" wrapText="1" shrinkToFit="1"/>
    </xf>
    <xf numFmtId="0" fontId="79" fillId="0" borderId="15" xfId="0" applyNumberFormat="1" applyFont="1" applyFill="1" applyBorder="1" applyAlignment="1">
      <alignment horizontal="center" vertical="center" wrapText="1"/>
    </xf>
    <xf numFmtId="0" fontId="79" fillId="0" borderId="17" xfId="0" applyNumberFormat="1" applyFont="1" applyFill="1" applyBorder="1" applyAlignment="1">
      <alignment horizontal="center" vertical="center" wrapText="1"/>
    </xf>
    <xf numFmtId="0" fontId="79" fillId="0" borderId="15" xfId="0" applyFont="1" applyFill="1" applyBorder="1" applyAlignment="1">
      <alignment horizontal="center" vertical="center" wrapText="1" shrinkToFit="1"/>
    </xf>
    <xf numFmtId="0" fontId="79" fillId="0" borderId="16" xfId="0" applyFont="1" applyFill="1" applyBorder="1" applyAlignment="1">
      <alignment horizontal="center" vertical="center" wrapText="1" shrinkToFit="1"/>
    </xf>
    <xf numFmtId="49" fontId="79" fillId="0" borderId="15" xfId="0" applyNumberFormat="1" applyFont="1" applyFill="1" applyBorder="1" applyAlignment="1">
      <alignment horizontal="center" vertical="center" wrapText="1"/>
    </xf>
    <xf numFmtId="49" fontId="79" fillId="0" borderId="16" xfId="0" applyNumberFormat="1" applyFont="1" applyFill="1" applyBorder="1" applyAlignment="1">
      <alignment horizontal="center" vertical="center" wrapText="1"/>
    </xf>
    <xf numFmtId="0" fontId="79" fillId="0" borderId="16" xfId="0" applyNumberFormat="1" applyFont="1" applyFill="1" applyBorder="1" applyAlignment="1">
      <alignment horizontal="center" vertical="center" wrapText="1"/>
    </xf>
    <xf numFmtId="173" fontId="73" fillId="0" borderId="15" xfId="0" applyNumberFormat="1" applyFont="1" applyFill="1" applyBorder="1" applyAlignment="1">
      <alignment horizontal="center" vertical="center" wrapText="1"/>
    </xf>
    <xf numFmtId="173" fontId="73" fillId="0" borderId="17" xfId="0" applyNumberFormat="1" applyFont="1" applyFill="1" applyBorder="1" applyAlignment="1">
      <alignment horizontal="center" vertical="center" wrapText="1"/>
    </xf>
    <xf numFmtId="173" fontId="73" fillId="0" borderId="16" xfId="0" applyNumberFormat="1" applyFont="1" applyFill="1" applyBorder="1" applyAlignment="1">
      <alignment horizontal="center" vertical="center" wrapText="1"/>
    </xf>
    <xf numFmtId="173" fontId="79" fillId="0" borderId="15" xfId="0" applyNumberFormat="1" applyFont="1" applyFill="1" applyBorder="1" applyAlignment="1">
      <alignment horizontal="center" vertical="center" wrapText="1"/>
    </xf>
    <xf numFmtId="173" fontId="79" fillId="0" borderId="17" xfId="0" applyNumberFormat="1" applyFont="1" applyFill="1" applyBorder="1" applyAlignment="1">
      <alignment horizontal="center" vertical="center" wrapText="1"/>
    </xf>
    <xf numFmtId="173" fontId="79" fillId="0" borderId="16" xfId="0" applyNumberFormat="1" applyFont="1" applyFill="1" applyBorder="1" applyAlignment="1">
      <alignment horizontal="center" vertical="center" wrapText="1"/>
    </xf>
    <xf numFmtId="179" fontId="79" fillId="0" borderId="15" xfId="0" applyNumberFormat="1" applyFont="1" applyFill="1" applyBorder="1" applyAlignment="1">
      <alignment horizontal="center" vertical="center" wrapText="1"/>
    </xf>
    <xf numFmtId="179" fontId="79" fillId="0" borderId="17" xfId="0" applyNumberFormat="1" applyFont="1" applyFill="1" applyBorder="1" applyAlignment="1">
      <alignment horizontal="center" vertical="center" wrapText="1"/>
    </xf>
    <xf numFmtId="179" fontId="79" fillId="0" borderId="16" xfId="0" applyNumberFormat="1" applyFont="1" applyFill="1" applyBorder="1" applyAlignment="1">
      <alignment horizontal="center" vertical="center" wrapText="1"/>
    </xf>
    <xf numFmtId="179" fontId="86" fillId="0" borderId="15" xfId="0" applyNumberFormat="1" applyFont="1" applyFill="1" applyBorder="1" applyAlignment="1">
      <alignment horizontal="center" vertical="center" wrapText="1"/>
    </xf>
    <xf numFmtId="179" fontId="86" fillId="0" borderId="17" xfId="0" applyNumberFormat="1" applyFont="1" applyFill="1" applyBorder="1" applyAlignment="1">
      <alignment horizontal="center" vertical="center" wrapText="1"/>
    </xf>
    <xf numFmtId="179" fontId="86" fillId="0" borderId="16" xfId="0" applyNumberFormat="1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/>
    </xf>
    <xf numFmtId="0" fontId="79" fillId="0" borderId="27" xfId="0" applyFont="1" applyFill="1" applyBorder="1" applyAlignment="1">
      <alignment horizontal="center" vertical="center"/>
    </xf>
    <xf numFmtId="0" fontId="79" fillId="0" borderId="28" xfId="0" applyFont="1" applyFill="1" applyBorder="1" applyAlignment="1">
      <alignment horizontal="center" vertical="center"/>
    </xf>
    <xf numFmtId="0" fontId="79" fillId="0" borderId="13" xfId="0" applyFont="1" applyFill="1" applyBorder="1" applyAlignment="1">
      <alignment horizontal="center" vertical="center"/>
    </xf>
    <xf numFmtId="0" fontId="79" fillId="0" borderId="29" xfId="0" applyFont="1" applyFill="1" applyBorder="1" applyAlignment="1">
      <alignment horizontal="center" vertical="center"/>
    </xf>
    <xf numFmtId="178" fontId="79" fillId="0" borderId="15" xfId="0" applyNumberFormat="1" applyFont="1" applyFill="1" applyBorder="1" applyAlignment="1">
      <alignment horizontal="center" vertical="center" wrapText="1"/>
    </xf>
    <xf numFmtId="178" fontId="79" fillId="0" borderId="17" xfId="0" applyNumberFormat="1" applyFont="1" applyFill="1" applyBorder="1" applyAlignment="1">
      <alignment horizontal="center" vertical="center" wrapText="1"/>
    </xf>
    <xf numFmtId="178" fontId="79" fillId="0" borderId="16" xfId="0" applyNumberFormat="1" applyFont="1" applyFill="1" applyBorder="1" applyAlignment="1">
      <alignment horizontal="center" vertical="center" wrapText="1"/>
    </xf>
    <xf numFmtId="178" fontId="86" fillId="0" borderId="15" xfId="0" applyNumberFormat="1" applyFont="1" applyFill="1" applyBorder="1" applyAlignment="1">
      <alignment horizontal="center" vertical="center" wrapText="1"/>
    </xf>
    <xf numFmtId="178" fontId="86" fillId="0" borderId="17" xfId="0" applyNumberFormat="1" applyFont="1" applyFill="1" applyBorder="1" applyAlignment="1">
      <alignment horizontal="center" vertical="center" wrapText="1"/>
    </xf>
    <xf numFmtId="178" fontId="86" fillId="0" borderId="16" xfId="0" applyNumberFormat="1" applyFont="1" applyFill="1" applyBorder="1" applyAlignment="1">
      <alignment horizontal="center" vertical="center" wrapText="1"/>
    </xf>
    <xf numFmtId="169" fontId="73" fillId="0" borderId="0" xfId="0" applyNumberFormat="1" applyFont="1" applyFill="1" applyBorder="1" applyAlignment="1">
      <alignment horizontal="center" vertical="center"/>
    </xf>
    <xf numFmtId="3" fontId="79" fillId="0" borderId="3" xfId="0" applyNumberFormat="1" applyFont="1" applyFill="1" applyBorder="1" applyAlignment="1">
      <alignment horizontal="left" vertical="center" wrapText="1"/>
    </xf>
    <xf numFmtId="3" fontId="73" fillId="0" borderId="3" xfId="0" applyNumberFormat="1" applyFont="1" applyFill="1" applyBorder="1" applyAlignment="1">
      <alignment horizontal="left" vertical="center" wrapText="1"/>
    </xf>
    <xf numFmtId="0" fontId="73" fillId="0" borderId="15" xfId="0" applyFont="1" applyFill="1" applyBorder="1" applyAlignment="1">
      <alignment horizontal="left"/>
    </xf>
    <xf numFmtId="0" fontId="73" fillId="0" borderId="17" xfId="0" applyFont="1" applyFill="1" applyBorder="1" applyAlignment="1">
      <alignment horizontal="left"/>
    </xf>
    <xf numFmtId="0" fontId="73" fillId="0" borderId="16" xfId="0" applyFont="1" applyFill="1" applyBorder="1" applyAlignment="1">
      <alignment horizontal="left"/>
    </xf>
    <xf numFmtId="0" fontId="79" fillId="0" borderId="3" xfId="0" applyFont="1" applyFill="1" applyBorder="1" applyAlignment="1">
      <alignment horizontal="left" vertical="center" wrapText="1" shrinkToFit="1"/>
    </xf>
    <xf numFmtId="3" fontId="79" fillId="0" borderId="15" xfId="0" applyNumberFormat="1" applyFont="1" applyFill="1" applyBorder="1" applyAlignment="1">
      <alignment horizontal="center" vertical="center" wrapText="1" shrinkToFit="1"/>
    </xf>
    <xf numFmtId="3" fontId="79" fillId="0" borderId="16" xfId="0" applyNumberFormat="1" applyFont="1" applyFill="1" applyBorder="1" applyAlignment="1">
      <alignment horizontal="center" vertical="center" wrapText="1" shrinkToFit="1"/>
    </xf>
    <xf numFmtId="183" fontId="79" fillId="0" borderId="15" xfId="0" applyNumberFormat="1" applyFont="1" applyFill="1" applyBorder="1" applyAlignment="1">
      <alignment horizontal="left" vertical="center"/>
    </xf>
    <xf numFmtId="183" fontId="79" fillId="0" borderId="16" xfId="0" applyNumberFormat="1" applyFont="1" applyFill="1" applyBorder="1" applyAlignment="1">
      <alignment horizontal="left" vertical="center"/>
    </xf>
    <xf numFmtId="3" fontId="79" fillId="0" borderId="3" xfId="0" applyNumberFormat="1" applyFont="1" applyFill="1" applyBorder="1" applyAlignment="1">
      <alignment horizontal="center" vertical="center" wrapText="1" shrinkToFit="1"/>
    </xf>
    <xf numFmtId="0" fontId="73" fillId="0" borderId="0" xfId="0" applyFont="1" applyFill="1" applyAlignment="1">
      <alignment horizontal="right" vertical="center"/>
    </xf>
    <xf numFmtId="0" fontId="5" fillId="0" borderId="13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/>
    </xf>
    <xf numFmtId="0" fontId="96" fillId="0" borderId="17" xfId="0" applyFont="1" applyFill="1" applyBorder="1" applyAlignment="1">
      <alignment horizontal="center" vertical="center"/>
    </xf>
    <xf numFmtId="0" fontId="96" fillId="0" borderId="16" xfId="0" applyFont="1" applyFill="1" applyBorder="1" applyAlignment="1">
      <alignment horizontal="center" vertical="center"/>
    </xf>
    <xf numFmtId="0" fontId="73" fillId="0" borderId="1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top"/>
    </xf>
    <xf numFmtId="0" fontId="72" fillId="0" borderId="0" xfId="0" applyFont="1" applyFill="1" applyAlignment="1">
      <alignment horizontal="center" vertical="center"/>
    </xf>
    <xf numFmtId="0" fontId="77" fillId="0" borderId="0" xfId="0" applyFont="1" applyFill="1" applyBorder="1" applyAlignment="1">
      <alignment horizontal="left" vertical="center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8"/>
    <cellStyle name="Вывод 3" xfId="209"/>
    <cellStyle name="Вычисление 2" xfId="210"/>
    <cellStyle name="Вычисление 3" xfId="211"/>
    <cellStyle name="Денежный 2" xfId="212"/>
    <cellStyle name="Заголовок 1 2" xfId="213"/>
    <cellStyle name="Заголовок 1 3" xfId="214"/>
    <cellStyle name="Заголовок 2 2" xfId="215"/>
    <cellStyle name="Заголовок 2 3" xfId="216"/>
    <cellStyle name="Заголовок 3 2" xfId="217"/>
    <cellStyle name="Заголовок 3 3" xfId="218"/>
    <cellStyle name="Заголовок 4 2" xfId="219"/>
    <cellStyle name="Заголовок 4 3" xfId="220"/>
    <cellStyle name="Итог 2" xfId="221"/>
    <cellStyle name="Итог 3" xfId="222"/>
    <cellStyle name="Контрольная ячейка 2" xfId="223"/>
    <cellStyle name="Контрольная ячейка 3" xfId="224"/>
    <cellStyle name="Название 2" xfId="225"/>
    <cellStyle name="Название 3" xfId="226"/>
    <cellStyle name="Нейтральный 2" xfId="227"/>
    <cellStyle name="Нейтральный 3" xfId="228"/>
    <cellStyle name="Обычный" xfId="0" builtinId="0"/>
    <cellStyle name="Обычный 10" xfId="229"/>
    <cellStyle name="Обычный 11" xfId="230"/>
    <cellStyle name="Обычный 12" xfId="231"/>
    <cellStyle name="Обычный 13" xfId="232"/>
    <cellStyle name="Обычный 14" xfId="233"/>
    <cellStyle name="Обычный 15" xfId="234"/>
    <cellStyle name="Обычный 16" xfId="235"/>
    <cellStyle name="Обычный 17" xfId="236"/>
    <cellStyle name="Обычный 18" xfId="237"/>
    <cellStyle name="Обычный 2" xfId="238"/>
    <cellStyle name="Обычный 2 10" xfId="239"/>
    <cellStyle name="Обычный 2 11" xfId="240"/>
    <cellStyle name="Обычный 2 12" xfId="241"/>
    <cellStyle name="Обычный 2 13" xfId="242"/>
    <cellStyle name="Обычный 2 14" xfId="243"/>
    <cellStyle name="Обычный 2 15" xfId="244"/>
    <cellStyle name="Обычный 2 16" xfId="245"/>
    <cellStyle name="Обычный 2 2" xfId="246"/>
    <cellStyle name="Обычный 2 2 2" xfId="247"/>
    <cellStyle name="Обычный 2 2 3" xfId="248"/>
    <cellStyle name="Обычный 2 2_Расшифровка прочих" xfId="249"/>
    <cellStyle name="Обычный 2 3" xfId="250"/>
    <cellStyle name="Обычный 2 4" xfId="251"/>
    <cellStyle name="Обычный 2 5" xfId="252"/>
    <cellStyle name="Обычный 2 6" xfId="253"/>
    <cellStyle name="Обычный 2 7" xfId="254"/>
    <cellStyle name="Обычный 2 8" xfId="255"/>
    <cellStyle name="Обычный 2 9" xfId="256"/>
    <cellStyle name="Обычный 2_2604-2010" xfId="257"/>
    <cellStyle name="Обычный 3" xfId="258"/>
    <cellStyle name="Обычный 3 10" xfId="259"/>
    <cellStyle name="Обычный 3 11" xfId="260"/>
    <cellStyle name="Обычный 3 12" xfId="261"/>
    <cellStyle name="Обычный 3 13" xfId="262"/>
    <cellStyle name="Обычный 3 14" xfId="263"/>
    <cellStyle name="Обычный 3 2" xfId="264"/>
    <cellStyle name="Обычный 3 3" xfId="265"/>
    <cellStyle name="Обычный 3 4" xfId="266"/>
    <cellStyle name="Обычный 3 5" xfId="267"/>
    <cellStyle name="Обычный 3 6" xfId="268"/>
    <cellStyle name="Обычный 3 7" xfId="269"/>
    <cellStyle name="Обычный 3 8" xfId="270"/>
    <cellStyle name="Обычный 3 9" xfId="271"/>
    <cellStyle name="Обычный 3_Дефицит_7 млрд_0608_бс" xfId="272"/>
    <cellStyle name="Обычный 4" xfId="273"/>
    <cellStyle name="Обычный 5" xfId="274"/>
    <cellStyle name="Обычный 5 2" xfId="275"/>
    <cellStyle name="Обычный 6" xfId="276"/>
    <cellStyle name="Обычный 6 2" xfId="277"/>
    <cellStyle name="Обычный 6 3" xfId="278"/>
    <cellStyle name="Обычный 6 4" xfId="279"/>
    <cellStyle name="Обычный 6_Дефицит_7 млрд_0608_бс" xfId="280"/>
    <cellStyle name="Обычный 7" xfId="281"/>
    <cellStyle name="Обычный 7 2" xfId="282"/>
    <cellStyle name="Обычный 8" xfId="283"/>
    <cellStyle name="Обычный 9" xfId="284"/>
    <cellStyle name="Обычный 9 2" xfId="285"/>
    <cellStyle name="Плохой 2" xfId="286"/>
    <cellStyle name="Плохой 3" xfId="287"/>
    <cellStyle name="Пояснение 2" xfId="288"/>
    <cellStyle name="Пояснение 3" xfId="289"/>
    <cellStyle name="Примечание 2" xfId="290"/>
    <cellStyle name="Примечание 3" xfId="291"/>
    <cellStyle name="Процентный" xfId="207" builtinId="5"/>
    <cellStyle name="Процентный 2" xfId="292"/>
    <cellStyle name="Процентный 2 10" xfId="293"/>
    <cellStyle name="Процентный 2 11" xfId="294"/>
    <cellStyle name="Процентный 2 12" xfId="295"/>
    <cellStyle name="Процентный 2 13" xfId="296"/>
    <cellStyle name="Процентный 2 14" xfId="297"/>
    <cellStyle name="Процентный 2 15" xfId="298"/>
    <cellStyle name="Процентный 2 16" xfId="299"/>
    <cellStyle name="Процентный 2 2" xfId="300"/>
    <cellStyle name="Процентный 2 3" xfId="301"/>
    <cellStyle name="Процентный 2 4" xfId="302"/>
    <cellStyle name="Процентный 2 5" xfId="303"/>
    <cellStyle name="Процентный 2 6" xfId="304"/>
    <cellStyle name="Процентный 2 7" xfId="305"/>
    <cellStyle name="Процентный 2 8" xfId="306"/>
    <cellStyle name="Процентный 2 9" xfId="307"/>
    <cellStyle name="Процентный 3" xfId="308"/>
    <cellStyle name="Процентный 4" xfId="309"/>
    <cellStyle name="Процентный 4 2" xfId="310"/>
    <cellStyle name="Связанная ячейка 2" xfId="311"/>
    <cellStyle name="Связанная ячейка 3" xfId="312"/>
    <cellStyle name="Стиль 1" xfId="313"/>
    <cellStyle name="Стиль 1 2" xfId="314"/>
    <cellStyle name="Стиль 1 3" xfId="315"/>
    <cellStyle name="Стиль 1 4" xfId="316"/>
    <cellStyle name="Стиль 1 5" xfId="317"/>
    <cellStyle name="Стиль 1 6" xfId="318"/>
    <cellStyle name="Стиль 1 7" xfId="319"/>
    <cellStyle name="Текст предупреждения 2" xfId="320"/>
    <cellStyle name="Текст предупреждения 3" xfId="321"/>
    <cellStyle name="Тысячи [0]_1.62" xfId="322"/>
    <cellStyle name="Тысячи_1.62" xfId="323"/>
    <cellStyle name="Финансовый 2" xfId="324"/>
    <cellStyle name="Финансовый 2 10" xfId="325"/>
    <cellStyle name="Финансовый 2 11" xfId="326"/>
    <cellStyle name="Финансовый 2 12" xfId="327"/>
    <cellStyle name="Финансовый 2 13" xfId="328"/>
    <cellStyle name="Финансовый 2 14" xfId="329"/>
    <cellStyle name="Финансовый 2 15" xfId="330"/>
    <cellStyle name="Финансовый 2 16" xfId="331"/>
    <cellStyle name="Финансовый 2 17" xfId="332"/>
    <cellStyle name="Финансовый 2 2" xfId="333"/>
    <cellStyle name="Финансовый 2 3" xfId="334"/>
    <cellStyle name="Финансовый 2 4" xfId="335"/>
    <cellStyle name="Финансовый 2 5" xfId="336"/>
    <cellStyle name="Финансовый 2 6" xfId="337"/>
    <cellStyle name="Финансовый 2 7" xfId="338"/>
    <cellStyle name="Финансовый 2 8" xfId="339"/>
    <cellStyle name="Финансовый 2 9" xfId="340"/>
    <cellStyle name="Финансовый 3" xfId="341"/>
    <cellStyle name="Финансовый 3 2" xfId="342"/>
    <cellStyle name="Финансовый 4" xfId="343"/>
    <cellStyle name="Финансовый 4 2" xfId="344"/>
    <cellStyle name="Финансовый 4 3" xfId="345"/>
    <cellStyle name="Финансовый 5" xfId="346"/>
    <cellStyle name="Финансовый 6" xfId="347"/>
    <cellStyle name="Финансовый 7" xfId="348"/>
    <cellStyle name="Хороший 2" xfId="349"/>
    <cellStyle name="Хороший 3" xfId="350"/>
    <cellStyle name="числовой" xfId="351"/>
    <cellStyle name="Ю" xfId="352"/>
    <cellStyle name="Ю-FreeSet_10" xfId="3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455"/>
  <sheetViews>
    <sheetView tabSelected="1" view="pageBreakPreview" topLeftCell="A28" zoomScale="70" zoomScaleNormal="70" zoomScaleSheetLayoutView="70" workbookViewId="0">
      <selection activeCell="O13" sqref="O13"/>
    </sheetView>
  </sheetViews>
  <sheetFormatPr defaultColWidth="9.140625" defaultRowHeight="18.75"/>
  <cols>
    <col min="1" max="1" width="85" style="1" customWidth="1"/>
    <col min="2" max="2" width="17.140625" style="39" customWidth="1"/>
    <col min="3" max="6" width="30.7109375" style="39" customWidth="1"/>
    <col min="7" max="7" width="25.7109375" style="39" customWidth="1"/>
    <col min="8" max="8" width="20.5703125" style="39" customWidth="1"/>
    <col min="9" max="9" width="10" style="1" customWidth="1"/>
    <col min="10" max="10" width="9.5703125" style="1" customWidth="1"/>
    <col min="11" max="16384" width="9.140625" style="1"/>
  </cols>
  <sheetData>
    <row r="1" spans="1:8" ht="29.25" customHeight="1">
      <c r="A1" s="145"/>
      <c r="B1" s="504"/>
      <c r="C1" s="504"/>
      <c r="D1" s="504"/>
      <c r="E1" s="504"/>
      <c r="F1" s="148"/>
      <c r="G1" s="146">
        <v>2024</v>
      </c>
      <c r="H1" s="447" t="s">
        <v>95</v>
      </c>
    </row>
    <row r="2" spans="1:8" ht="29.25" customHeight="1">
      <c r="A2" s="145" t="s">
        <v>14</v>
      </c>
      <c r="B2" s="504" t="s">
        <v>452</v>
      </c>
      <c r="C2" s="504"/>
      <c r="D2" s="504"/>
      <c r="E2" s="504"/>
      <c r="F2" s="148"/>
      <c r="G2" s="103">
        <v>37898491</v>
      </c>
      <c r="H2" s="147" t="s">
        <v>92</v>
      </c>
    </row>
    <row r="3" spans="1:8" ht="29.25" customHeight="1">
      <c r="A3" s="145" t="s">
        <v>15</v>
      </c>
      <c r="B3" s="504" t="s">
        <v>453</v>
      </c>
      <c r="C3" s="504"/>
      <c r="D3" s="504"/>
      <c r="E3" s="504"/>
      <c r="G3" s="103">
        <v>430</v>
      </c>
      <c r="H3" s="147" t="s">
        <v>91</v>
      </c>
    </row>
    <row r="4" spans="1:8" ht="29.25" customHeight="1">
      <c r="A4" s="145" t="s">
        <v>20</v>
      </c>
      <c r="B4" s="504" t="s">
        <v>454</v>
      </c>
      <c r="C4" s="504"/>
      <c r="D4" s="504"/>
      <c r="E4" s="504"/>
      <c r="F4" s="149"/>
      <c r="G4" s="104" t="s">
        <v>461</v>
      </c>
      <c r="H4" s="147" t="s">
        <v>90</v>
      </c>
    </row>
    <row r="5" spans="1:8" ht="29.25" customHeight="1">
      <c r="A5" s="145" t="s">
        <v>421</v>
      </c>
      <c r="B5" s="504" t="s">
        <v>455</v>
      </c>
      <c r="C5" s="504"/>
      <c r="D5" s="504"/>
      <c r="E5" s="504"/>
      <c r="F5" s="149"/>
      <c r="G5" s="103"/>
      <c r="H5" s="147" t="s">
        <v>9</v>
      </c>
    </row>
    <row r="6" spans="1:8" ht="29.25" customHeight="1">
      <c r="A6" s="145" t="s">
        <v>17</v>
      </c>
      <c r="B6" s="504" t="s">
        <v>456</v>
      </c>
      <c r="C6" s="504"/>
      <c r="D6" s="504"/>
      <c r="E6" s="504"/>
      <c r="F6" s="149"/>
      <c r="G6" s="103"/>
      <c r="H6" s="147" t="s">
        <v>8</v>
      </c>
    </row>
    <row r="7" spans="1:8" ht="29.25" customHeight="1">
      <c r="A7" s="145" t="s">
        <v>16</v>
      </c>
      <c r="B7" s="504" t="s">
        <v>457</v>
      </c>
      <c r="C7" s="504"/>
      <c r="D7" s="504"/>
      <c r="E7" s="504"/>
      <c r="F7" s="148"/>
      <c r="G7" s="103" t="s">
        <v>462</v>
      </c>
      <c r="H7" s="147" t="s">
        <v>10</v>
      </c>
    </row>
    <row r="8" spans="1:8" ht="29.25" customHeight="1">
      <c r="A8" s="145" t="s">
        <v>424</v>
      </c>
      <c r="B8" s="150" t="s">
        <v>458</v>
      </c>
      <c r="C8" s="150"/>
      <c r="D8" s="150"/>
      <c r="E8" s="151"/>
      <c r="F8" s="152"/>
      <c r="G8" s="153"/>
      <c r="H8" s="154"/>
    </row>
    <row r="9" spans="1:8" ht="29.25" customHeight="1">
      <c r="A9" s="145" t="s">
        <v>21</v>
      </c>
      <c r="B9" s="504" t="s">
        <v>453</v>
      </c>
      <c r="C9" s="504"/>
      <c r="D9" s="504"/>
      <c r="E9" s="504"/>
      <c r="F9" s="151"/>
      <c r="G9" s="155"/>
      <c r="H9" s="146"/>
    </row>
    <row r="10" spans="1:8" ht="29.25" customHeight="1">
      <c r="A10" s="145" t="s">
        <v>81</v>
      </c>
      <c r="B10" s="504">
        <v>134</v>
      </c>
      <c r="C10" s="504"/>
      <c r="D10" s="504"/>
      <c r="E10" s="504"/>
      <c r="F10" s="151"/>
      <c r="G10" s="156"/>
      <c r="H10" s="147"/>
    </row>
    <row r="11" spans="1:8" ht="29.25" customHeight="1">
      <c r="A11" s="145" t="s">
        <v>11</v>
      </c>
      <c r="B11" s="504" t="s">
        <v>459</v>
      </c>
      <c r="C11" s="504"/>
      <c r="D11" s="504"/>
      <c r="E11" s="504"/>
      <c r="F11" s="151"/>
      <c r="G11" s="156"/>
      <c r="H11" s="147"/>
    </row>
    <row r="12" spans="1:8" ht="29.25" customHeight="1">
      <c r="A12" s="145" t="s">
        <v>12</v>
      </c>
      <c r="B12" s="504" t="s">
        <v>460</v>
      </c>
      <c r="C12" s="504"/>
      <c r="D12" s="504"/>
      <c r="E12" s="504"/>
      <c r="F12" s="151"/>
      <c r="G12" s="156"/>
      <c r="H12" s="147"/>
    </row>
    <row r="13" spans="1:8" ht="29.25" customHeight="1">
      <c r="A13" s="145" t="s">
        <v>13</v>
      </c>
      <c r="B13" s="504" t="s">
        <v>574</v>
      </c>
      <c r="C13" s="504"/>
      <c r="D13" s="504"/>
      <c r="E13" s="504"/>
      <c r="F13" s="504"/>
      <c r="G13" s="156"/>
      <c r="H13" s="147"/>
    </row>
    <row r="14" spans="1:8" ht="19.5" customHeight="1">
      <c r="A14" s="157"/>
      <c r="B14" s="1"/>
      <c r="C14" s="1"/>
      <c r="D14" s="1"/>
      <c r="E14" s="1"/>
      <c r="F14" s="1"/>
      <c r="G14" s="1"/>
      <c r="H14" s="1"/>
    </row>
    <row r="15" spans="1:8" ht="30.75" customHeight="1">
      <c r="A15" s="505" t="s">
        <v>133</v>
      </c>
      <c r="B15" s="505"/>
      <c r="C15" s="505"/>
      <c r="D15" s="505"/>
      <c r="E15" s="505"/>
      <c r="F15" s="505"/>
      <c r="G15" s="505"/>
      <c r="H15" s="505"/>
    </row>
    <row r="16" spans="1:8" ht="38.25" customHeight="1">
      <c r="A16" s="505" t="s">
        <v>463</v>
      </c>
      <c r="B16" s="505"/>
      <c r="C16" s="505"/>
      <c r="D16" s="505"/>
      <c r="E16" s="505"/>
      <c r="F16" s="505"/>
      <c r="G16" s="505"/>
      <c r="H16" s="505"/>
    </row>
    <row r="17" spans="1:8" ht="20.25">
      <c r="A17" s="505" t="s">
        <v>575</v>
      </c>
      <c r="B17" s="505"/>
      <c r="C17" s="505"/>
      <c r="D17" s="505"/>
      <c r="E17" s="505"/>
      <c r="F17" s="505"/>
      <c r="G17" s="505"/>
      <c r="H17" s="505"/>
    </row>
    <row r="18" spans="1:8" ht="23.25" customHeight="1">
      <c r="A18" s="526"/>
      <c r="B18" s="526"/>
      <c r="C18" s="526"/>
      <c r="D18" s="526"/>
      <c r="E18" s="526"/>
      <c r="F18" s="526"/>
      <c r="G18" s="526"/>
      <c r="H18" s="526"/>
    </row>
    <row r="19" spans="1:8" ht="31.5" customHeight="1">
      <c r="A19" s="527" t="s">
        <v>119</v>
      </c>
      <c r="B19" s="527"/>
      <c r="C19" s="527"/>
      <c r="D19" s="527"/>
      <c r="E19" s="527"/>
      <c r="F19" s="527"/>
      <c r="G19" s="527"/>
      <c r="H19" s="527"/>
    </row>
    <row r="20" spans="1:8" ht="29.25" customHeight="1">
      <c r="B20" s="158"/>
      <c r="C20" s="158"/>
      <c r="D20" s="158"/>
      <c r="E20" s="158"/>
      <c r="F20" s="158"/>
      <c r="G20" s="158"/>
      <c r="H20" s="483" t="s">
        <v>348</v>
      </c>
    </row>
    <row r="21" spans="1:8" ht="43.5" customHeight="1">
      <c r="A21" s="525" t="s">
        <v>151</v>
      </c>
      <c r="B21" s="506" t="s">
        <v>18</v>
      </c>
      <c r="C21" s="506" t="s">
        <v>132</v>
      </c>
      <c r="D21" s="506"/>
      <c r="E21" s="507" t="s">
        <v>576</v>
      </c>
      <c r="F21" s="507"/>
      <c r="G21" s="507"/>
      <c r="H21" s="507"/>
    </row>
    <row r="22" spans="1:8" ht="51" customHeight="1">
      <c r="A22" s="525"/>
      <c r="B22" s="506"/>
      <c r="C22" s="467" t="s">
        <v>577</v>
      </c>
      <c r="D22" s="467" t="s">
        <v>578</v>
      </c>
      <c r="E22" s="23" t="s">
        <v>142</v>
      </c>
      <c r="F22" s="23" t="s">
        <v>138</v>
      </c>
      <c r="G22" s="23" t="s">
        <v>148</v>
      </c>
      <c r="H22" s="23" t="s">
        <v>149</v>
      </c>
    </row>
    <row r="23" spans="1:8" ht="28.5" customHeight="1" thickBot="1">
      <c r="A23" s="466">
        <v>1</v>
      </c>
      <c r="B23" s="467">
        <v>2</v>
      </c>
      <c r="C23" s="466">
        <v>3</v>
      </c>
      <c r="D23" s="467">
        <v>4</v>
      </c>
      <c r="E23" s="466">
        <v>5</v>
      </c>
      <c r="F23" s="467">
        <v>6</v>
      </c>
      <c r="G23" s="466">
        <v>7</v>
      </c>
      <c r="H23" s="467">
        <v>8</v>
      </c>
    </row>
    <row r="24" spans="1:8" s="20" customFormat="1" ht="33" customHeight="1" thickBot="1">
      <c r="A24" s="531" t="s">
        <v>75</v>
      </c>
      <c r="B24" s="532"/>
      <c r="C24" s="532"/>
      <c r="D24" s="532"/>
      <c r="E24" s="532"/>
      <c r="F24" s="532"/>
      <c r="G24" s="532"/>
      <c r="H24" s="533"/>
    </row>
    <row r="25" spans="1:8" s="20" customFormat="1" ht="30.75" customHeight="1">
      <c r="A25" s="159" t="s">
        <v>120</v>
      </c>
      <c r="B25" s="160">
        <v>1000</v>
      </c>
      <c r="C25" s="161">
        <f>'I. Фін результат'!C8</f>
        <v>36880</v>
      </c>
      <c r="D25" s="161">
        <f>'I. Фін результат'!D8</f>
        <v>38655</v>
      </c>
      <c r="E25" s="161">
        <f>'I. Фін результат'!E8</f>
        <v>41938</v>
      </c>
      <c r="F25" s="161">
        <f>'I. Фін результат'!F8</f>
        <v>38655</v>
      </c>
      <c r="G25" s="161">
        <f>F25-E25</f>
        <v>-3283</v>
      </c>
      <c r="H25" s="162">
        <f>(F25/E25)*100</f>
        <v>92.171777385664555</v>
      </c>
    </row>
    <row r="26" spans="1:8" s="20" customFormat="1" ht="30.75" customHeight="1">
      <c r="A26" s="159" t="s">
        <v>107</v>
      </c>
      <c r="B26" s="160">
        <v>1010</v>
      </c>
      <c r="C26" s="161">
        <f>'I. Фін результат'!C9</f>
        <v>-36030</v>
      </c>
      <c r="D26" s="161">
        <f>'I. Фін результат'!D9</f>
        <v>-37555</v>
      </c>
      <c r="E26" s="161">
        <f>'I. Фін результат'!E9</f>
        <v>-39412</v>
      </c>
      <c r="F26" s="161">
        <f>'I. Фін результат'!F9</f>
        <v>-37555</v>
      </c>
      <c r="G26" s="161">
        <f>F26-E26</f>
        <v>1857</v>
      </c>
      <c r="H26" s="162">
        <f t="shared" ref="H26:H58" si="0">(F26/E26)*100</f>
        <v>95.288237085151735</v>
      </c>
    </row>
    <row r="27" spans="1:8" s="20" customFormat="1" ht="29.25" customHeight="1">
      <c r="A27" s="163" t="s">
        <v>143</v>
      </c>
      <c r="B27" s="164">
        <v>1020</v>
      </c>
      <c r="C27" s="129">
        <f>SUM(C25:C26)</f>
        <v>850</v>
      </c>
      <c r="D27" s="129">
        <f t="shared" ref="D27:F27" si="1">SUM(D25:D26)</f>
        <v>1100</v>
      </c>
      <c r="E27" s="129">
        <f t="shared" si="1"/>
        <v>2526</v>
      </c>
      <c r="F27" s="129">
        <f t="shared" si="1"/>
        <v>1100</v>
      </c>
      <c r="G27" s="129">
        <f t="shared" ref="G27:G58" si="2">F27-E27</f>
        <v>-1426</v>
      </c>
      <c r="H27" s="165">
        <f t="shared" si="0"/>
        <v>43.547110055423595</v>
      </c>
    </row>
    <row r="28" spans="1:8" s="20" customFormat="1" ht="30.75" customHeight="1">
      <c r="A28" s="159" t="s">
        <v>349</v>
      </c>
      <c r="B28" s="160">
        <v>1030</v>
      </c>
      <c r="C28" s="161">
        <f>'I. Фін результат'!C19</f>
        <v>-4571</v>
      </c>
      <c r="D28" s="161">
        <f>'I. Фін результат'!D19</f>
        <v>-4582</v>
      </c>
      <c r="E28" s="161">
        <f>'I. Фін результат'!E19</f>
        <v>-5936</v>
      </c>
      <c r="F28" s="161">
        <f>'I. Фін результат'!F19</f>
        <v>-4582</v>
      </c>
      <c r="G28" s="161">
        <f t="shared" si="2"/>
        <v>1354</v>
      </c>
      <c r="H28" s="162">
        <f t="shared" si="0"/>
        <v>77.190026954177895</v>
      </c>
    </row>
    <row r="29" spans="1:8" s="20" customFormat="1" ht="30.75" customHeight="1">
      <c r="A29" s="159" t="s">
        <v>96</v>
      </c>
      <c r="B29" s="160">
        <v>1060</v>
      </c>
      <c r="C29" s="161">
        <f>'I. Фін результат'!C40</f>
        <v>-71</v>
      </c>
      <c r="D29" s="161">
        <f>'I. Фін результат'!D40</f>
        <v>-28</v>
      </c>
      <c r="E29" s="161">
        <f>'I. Фін результат'!E40</f>
        <v>-80</v>
      </c>
      <c r="F29" s="161">
        <f>'I. Фін результат'!F40</f>
        <v>-28</v>
      </c>
      <c r="G29" s="161">
        <f t="shared" si="2"/>
        <v>52</v>
      </c>
      <c r="H29" s="162">
        <f t="shared" si="0"/>
        <v>35</v>
      </c>
    </row>
    <row r="30" spans="1:8" s="20" customFormat="1" ht="30.75" customHeight="1">
      <c r="A30" s="159" t="s">
        <v>350</v>
      </c>
      <c r="B30" s="160">
        <v>1070</v>
      </c>
      <c r="C30" s="161">
        <f>'I. Фін результат'!C48</f>
        <v>5295</v>
      </c>
      <c r="D30" s="161">
        <f>'I. Фін результат'!D48</f>
        <v>2693</v>
      </c>
      <c r="E30" s="161">
        <f>'I. Фін результат'!E48</f>
        <v>6000</v>
      </c>
      <c r="F30" s="161">
        <f>'I. Фін результат'!F48</f>
        <v>2693</v>
      </c>
      <c r="G30" s="161">
        <f t="shared" si="2"/>
        <v>-3307</v>
      </c>
      <c r="H30" s="162">
        <f t="shared" si="0"/>
        <v>44.883333333333333</v>
      </c>
    </row>
    <row r="31" spans="1:8" s="20" customFormat="1" ht="30.75" customHeight="1">
      <c r="A31" s="159" t="s">
        <v>27</v>
      </c>
      <c r="B31" s="160">
        <v>1080</v>
      </c>
      <c r="C31" s="161">
        <f>'I. Фін результат'!C52</f>
        <v>-2916</v>
      </c>
      <c r="D31" s="161">
        <f>'I. Фін результат'!D52</f>
        <v>-1936</v>
      </c>
      <c r="E31" s="161">
        <f>'I. Фін результат'!E52</f>
        <v>-4000</v>
      </c>
      <c r="F31" s="161">
        <f>'I. Фін результат'!F52</f>
        <v>-1936</v>
      </c>
      <c r="G31" s="161">
        <f t="shared" si="2"/>
        <v>2064</v>
      </c>
      <c r="H31" s="162">
        <f t="shared" si="0"/>
        <v>48.4</v>
      </c>
    </row>
    <row r="32" spans="1:8" s="20" customFormat="1" ht="29.25" customHeight="1">
      <c r="A32" s="163" t="s">
        <v>4</v>
      </c>
      <c r="B32" s="164">
        <v>1100</v>
      </c>
      <c r="C32" s="129">
        <f>SUM(C27,C28,C29,C30,C31)</f>
        <v>-1413</v>
      </c>
      <c r="D32" s="129">
        <f t="shared" ref="D32:F32" si="3">SUM(D27,D28,D29,D30,D31)</f>
        <v>-2753</v>
      </c>
      <c r="E32" s="129">
        <f t="shared" si="3"/>
        <v>-1490</v>
      </c>
      <c r="F32" s="129">
        <f t="shared" si="3"/>
        <v>-2753</v>
      </c>
      <c r="G32" s="129">
        <f t="shared" si="2"/>
        <v>-1263</v>
      </c>
      <c r="H32" s="165">
        <f t="shared" si="0"/>
        <v>184.76510067114094</v>
      </c>
    </row>
    <row r="33" spans="1:8" s="20" customFormat="1" ht="26.25" customHeight="1">
      <c r="A33" s="166" t="s">
        <v>97</v>
      </c>
      <c r="B33" s="164">
        <v>1310</v>
      </c>
      <c r="C33" s="129">
        <f>'I. Фін результат'!C88</f>
        <v>1177</v>
      </c>
      <c r="D33" s="129">
        <f>'I. Фін результат'!D88</f>
        <v>-312</v>
      </c>
      <c r="E33" s="129">
        <f>'I. Фін результат'!E88</f>
        <v>1110</v>
      </c>
      <c r="F33" s="129">
        <f>'I. Фін результат'!F88</f>
        <v>-312</v>
      </c>
      <c r="G33" s="95">
        <f t="shared" si="2"/>
        <v>-1422</v>
      </c>
      <c r="H33" s="165">
        <f t="shared" si="0"/>
        <v>-28.108108108108109</v>
      </c>
    </row>
    <row r="34" spans="1:8" s="20" customFormat="1" ht="29.25" customHeight="1">
      <c r="A34" s="163" t="s">
        <v>129</v>
      </c>
      <c r="B34" s="164">
        <v>5010</v>
      </c>
      <c r="C34" s="129">
        <f>(C33/C25)*100</f>
        <v>3.1914316702819958</v>
      </c>
      <c r="D34" s="129">
        <f>(D33/D25)*100</f>
        <v>-0.8071400853705859</v>
      </c>
      <c r="E34" s="129">
        <f>(E33/E25)*100</f>
        <v>2.6467642710668127</v>
      </c>
      <c r="F34" s="129">
        <f>(F33/F25)*100</f>
        <v>-0.8071400853705859</v>
      </c>
      <c r="G34" s="129">
        <f t="shared" si="2"/>
        <v>-3.4539043564373983</v>
      </c>
      <c r="H34" s="165">
        <f t="shared" si="0"/>
        <v>-30.495352162406881</v>
      </c>
    </row>
    <row r="35" spans="1:8" s="20" customFormat="1" ht="30.75" customHeight="1">
      <c r="A35" s="159" t="s">
        <v>185</v>
      </c>
      <c r="B35" s="160">
        <v>1110</v>
      </c>
      <c r="C35" s="161">
        <f>'I. Фін результат'!C60</f>
        <v>1511</v>
      </c>
      <c r="D35" s="161">
        <f>'I. Фін результат'!D60</f>
        <v>2648</v>
      </c>
      <c r="E35" s="161">
        <f>'I. Фін результат'!E60</f>
        <v>1425</v>
      </c>
      <c r="F35" s="161">
        <f>'I. Фін результат'!F60</f>
        <v>2648</v>
      </c>
      <c r="G35" s="161">
        <f t="shared" si="2"/>
        <v>1223</v>
      </c>
      <c r="H35" s="162">
        <f t="shared" si="0"/>
        <v>185.82456140350877</v>
      </c>
    </row>
    <row r="36" spans="1:8" s="20" customFormat="1" ht="30.75" customHeight="1">
      <c r="A36" s="159" t="s">
        <v>186</v>
      </c>
      <c r="B36" s="160">
        <v>1120</v>
      </c>
      <c r="C36" s="161">
        <f>'I. Фін результат'!C61</f>
        <v>-8</v>
      </c>
      <c r="D36" s="161">
        <f>'I. Фін результат'!D61</f>
        <v>-3</v>
      </c>
      <c r="E36" s="161">
        <f>'I. Фін результат'!E61</f>
        <v>0</v>
      </c>
      <c r="F36" s="161">
        <f>'I. Фін результат'!F61</f>
        <v>-3</v>
      </c>
      <c r="G36" s="161">
        <f t="shared" si="2"/>
        <v>-3</v>
      </c>
      <c r="H36" s="167" t="e">
        <f t="shared" si="0"/>
        <v>#DIV/0!</v>
      </c>
    </row>
    <row r="37" spans="1:8" s="20" customFormat="1" ht="30.75" customHeight="1">
      <c r="A37" s="159" t="s">
        <v>187</v>
      </c>
      <c r="B37" s="160">
        <v>1130</v>
      </c>
      <c r="C37" s="168">
        <f>'I. Фін результат'!C62</f>
        <v>0</v>
      </c>
      <c r="D37" s="168">
        <f>'I. Фін результат'!D62</f>
        <v>0</v>
      </c>
      <c r="E37" s="168">
        <f>'I. Фін результат'!E62</f>
        <v>0</v>
      </c>
      <c r="F37" s="168">
        <f>'I. Фін результат'!F62</f>
        <v>0</v>
      </c>
      <c r="G37" s="168">
        <f t="shared" si="2"/>
        <v>0</v>
      </c>
      <c r="H37" s="167" t="e">
        <f t="shared" si="0"/>
        <v>#DIV/0!</v>
      </c>
    </row>
    <row r="38" spans="1:8" s="20" customFormat="1" ht="30.75" customHeight="1">
      <c r="A38" s="159" t="s">
        <v>188</v>
      </c>
      <c r="B38" s="160">
        <v>1140</v>
      </c>
      <c r="C38" s="161">
        <f>'I. Фін результат'!C63</f>
        <v>-253</v>
      </c>
      <c r="D38" s="161">
        <f>'I. Фін результат'!D63</f>
        <v>-179</v>
      </c>
      <c r="E38" s="161">
        <f>'I. Фін результат'!E63</f>
        <v>-215</v>
      </c>
      <c r="F38" s="161">
        <f>'I. Фін результат'!F63</f>
        <v>-179</v>
      </c>
      <c r="G38" s="129">
        <f t="shared" si="2"/>
        <v>36</v>
      </c>
      <c r="H38" s="162">
        <f t="shared" si="0"/>
        <v>83.255813953488371</v>
      </c>
    </row>
    <row r="39" spans="1:8" s="20" customFormat="1" ht="30.75" customHeight="1">
      <c r="A39" s="159" t="s">
        <v>351</v>
      </c>
      <c r="B39" s="160">
        <v>1150</v>
      </c>
      <c r="C39" s="161">
        <f>'I. Фін результат'!C64</f>
        <v>343</v>
      </c>
      <c r="D39" s="161">
        <f>'I. Фін результат'!D64</f>
        <v>430</v>
      </c>
      <c r="E39" s="161">
        <f>'I. Фін результат'!E64</f>
        <v>280</v>
      </c>
      <c r="F39" s="161">
        <f>'I. Фін результат'!F64</f>
        <v>430</v>
      </c>
      <c r="G39" s="82">
        <f t="shared" si="2"/>
        <v>150</v>
      </c>
      <c r="H39" s="162">
        <f t="shared" si="0"/>
        <v>153.57142857142858</v>
      </c>
    </row>
    <row r="40" spans="1:8" s="20" customFormat="1" ht="30.75" customHeight="1">
      <c r="A40" s="159" t="s">
        <v>352</v>
      </c>
      <c r="B40" s="160">
        <v>1160</v>
      </c>
      <c r="C40" s="161">
        <f>'I. Фін результат'!C67</f>
        <v>-406</v>
      </c>
      <c r="D40" s="161">
        <f>'I. Фін результат'!D67</f>
        <v>-161</v>
      </c>
      <c r="E40" s="161">
        <f>'I. Фін результат'!E67</f>
        <v>0</v>
      </c>
      <c r="F40" s="161">
        <f>'I. Фін результат'!F67</f>
        <v>-161</v>
      </c>
      <c r="G40" s="82">
        <f t="shared" si="2"/>
        <v>-161</v>
      </c>
      <c r="H40" s="167" t="e">
        <f t="shared" si="0"/>
        <v>#DIV/0!</v>
      </c>
    </row>
    <row r="41" spans="1:8" s="20" customFormat="1" ht="29.25" customHeight="1">
      <c r="A41" s="163" t="s">
        <v>74</v>
      </c>
      <c r="B41" s="164">
        <v>1170</v>
      </c>
      <c r="C41" s="129">
        <f>SUM(C32,C35:C39,C40)</f>
        <v>-226</v>
      </c>
      <c r="D41" s="129">
        <f>SUM(D32,D35:D39,D40)</f>
        <v>-18</v>
      </c>
      <c r="E41" s="129">
        <f>SUM(E32,E35:E39,E40)</f>
        <v>0</v>
      </c>
      <c r="F41" s="129">
        <f>SUM(F32,F35:F39,F40)</f>
        <v>-18</v>
      </c>
      <c r="G41" s="129">
        <f t="shared" si="2"/>
        <v>-18</v>
      </c>
      <c r="H41" s="172" t="e">
        <f t="shared" si="0"/>
        <v>#DIV/0!</v>
      </c>
    </row>
    <row r="42" spans="1:8" s="20" customFormat="1" ht="30.75" customHeight="1">
      <c r="A42" s="159" t="s">
        <v>195</v>
      </c>
      <c r="B42" s="160">
        <v>1180</v>
      </c>
      <c r="C42" s="161">
        <f>'I. Фін результат'!C71</f>
        <v>0</v>
      </c>
      <c r="D42" s="161">
        <f>'I. Фін результат'!D71</f>
        <v>0</v>
      </c>
      <c r="E42" s="161">
        <f>'I. Фін результат'!E71</f>
        <v>0</v>
      </c>
      <c r="F42" s="161">
        <f>'I. Фін результат'!F71</f>
        <v>0</v>
      </c>
      <c r="G42" s="82">
        <f t="shared" si="2"/>
        <v>0</v>
      </c>
      <c r="H42" s="167" t="e">
        <f t="shared" si="0"/>
        <v>#DIV/0!</v>
      </c>
    </row>
    <row r="43" spans="1:8" s="20" customFormat="1" ht="30.75" customHeight="1">
      <c r="A43" s="159" t="s">
        <v>196</v>
      </c>
      <c r="B43" s="160">
        <v>1181</v>
      </c>
      <c r="C43" s="168">
        <f>'I. Фін результат'!C72</f>
        <v>0</v>
      </c>
      <c r="D43" s="168">
        <f>'I. Фін результат'!D72</f>
        <v>0</v>
      </c>
      <c r="E43" s="168">
        <f>'I. Фін результат'!E72</f>
        <v>0</v>
      </c>
      <c r="F43" s="161">
        <f>'I. Фін результат'!F72</f>
        <v>0</v>
      </c>
      <c r="G43" s="169">
        <f t="shared" si="2"/>
        <v>0</v>
      </c>
      <c r="H43" s="167" t="e">
        <f t="shared" si="0"/>
        <v>#DIV/0!</v>
      </c>
    </row>
    <row r="44" spans="1:8" s="20" customFormat="1" ht="30.75" customHeight="1">
      <c r="A44" s="159" t="s">
        <v>197</v>
      </c>
      <c r="B44" s="160">
        <v>1190</v>
      </c>
      <c r="C44" s="168">
        <f>'I. Фін результат'!C73</f>
        <v>0</v>
      </c>
      <c r="D44" s="168">
        <f>'I. Фін результат'!D73</f>
        <v>0</v>
      </c>
      <c r="E44" s="168">
        <f>'I. Фін результат'!E73</f>
        <v>0</v>
      </c>
      <c r="F44" s="161">
        <f>'I. Фін результат'!F73</f>
        <v>0</v>
      </c>
      <c r="G44" s="169">
        <f t="shared" si="2"/>
        <v>0</v>
      </c>
      <c r="H44" s="167" t="e">
        <f t="shared" si="0"/>
        <v>#DIV/0!</v>
      </c>
    </row>
    <row r="45" spans="1:8" s="20" customFormat="1" ht="30.75" customHeight="1">
      <c r="A45" s="159" t="s">
        <v>198</v>
      </c>
      <c r="B45" s="160">
        <v>1191</v>
      </c>
      <c r="C45" s="162" t="str">
        <f>'I. Фін результат'!C74</f>
        <v>(    )</v>
      </c>
      <c r="D45" s="162" t="str">
        <f>'I. Фін результат'!D74</f>
        <v>(    )</v>
      </c>
      <c r="E45" s="162" t="str">
        <f>'I. Фін результат'!E74</f>
        <v>(    )</v>
      </c>
      <c r="F45" s="170" t="str">
        <f>'I. Фін результат'!F74</f>
        <v>(    )</v>
      </c>
      <c r="G45" s="167" t="e">
        <f t="shared" si="2"/>
        <v>#VALUE!</v>
      </c>
      <c r="H45" s="167" t="e">
        <f t="shared" si="0"/>
        <v>#VALUE!</v>
      </c>
    </row>
    <row r="46" spans="1:8" s="20" customFormat="1" ht="29.25" customHeight="1">
      <c r="A46" s="163" t="s">
        <v>229</v>
      </c>
      <c r="B46" s="164">
        <v>1200</v>
      </c>
      <c r="C46" s="129">
        <f>SUM(C41:C45)</f>
        <v>-226</v>
      </c>
      <c r="D46" s="129">
        <f>SUM(D41:D45)</f>
        <v>-18</v>
      </c>
      <c r="E46" s="129">
        <f>SUM(E41:E45)</f>
        <v>0</v>
      </c>
      <c r="F46" s="129">
        <f>SUM(F41:F45)</f>
        <v>-18</v>
      </c>
      <c r="G46" s="129">
        <f t="shared" si="2"/>
        <v>-18</v>
      </c>
      <c r="H46" s="172" t="e">
        <f t="shared" si="0"/>
        <v>#DIV/0!</v>
      </c>
    </row>
    <row r="47" spans="1:8" s="20" customFormat="1" ht="30.75" customHeight="1">
      <c r="A47" s="159" t="s">
        <v>316</v>
      </c>
      <c r="B47" s="160">
        <v>1201</v>
      </c>
      <c r="C47" s="161">
        <f>'I. Фін результат'!C76</f>
        <v>0</v>
      </c>
      <c r="D47" s="161">
        <f>'I. Фін результат'!D76</f>
        <v>0</v>
      </c>
      <c r="E47" s="161">
        <f>'I. Фін результат'!E76</f>
        <v>0</v>
      </c>
      <c r="F47" s="161">
        <f>'I. Фін результат'!F76</f>
        <v>0</v>
      </c>
      <c r="G47" s="82">
        <f t="shared" si="2"/>
        <v>0</v>
      </c>
      <c r="H47" s="167" t="e">
        <f t="shared" si="0"/>
        <v>#DIV/0!</v>
      </c>
    </row>
    <row r="48" spans="1:8" s="20" customFormat="1" ht="30.75" customHeight="1">
      <c r="A48" s="159" t="s">
        <v>317</v>
      </c>
      <c r="B48" s="160">
        <v>1202</v>
      </c>
      <c r="C48" s="170">
        <f>'I. Фін результат'!C77</f>
        <v>-226</v>
      </c>
      <c r="D48" s="170">
        <f>'I. Фін результат'!D77</f>
        <v>-18</v>
      </c>
      <c r="E48" s="170" t="str">
        <f>'I. Фін результат'!E77</f>
        <v>(    )</v>
      </c>
      <c r="F48" s="162">
        <f>'I. Фін результат'!F77</f>
        <v>-18</v>
      </c>
      <c r="G48" s="167" t="e">
        <f t="shared" si="2"/>
        <v>#VALUE!</v>
      </c>
      <c r="H48" s="167" t="e">
        <f t="shared" si="0"/>
        <v>#VALUE!</v>
      </c>
    </row>
    <row r="49" spans="1:8" s="20" customFormat="1" ht="29.25" customHeight="1">
      <c r="A49" s="163" t="s">
        <v>19</v>
      </c>
      <c r="B49" s="164">
        <v>1210</v>
      </c>
      <c r="C49" s="129">
        <f>SUM(C25,C30,C35,C37,C39,C43,C44)</f>
        <v>44029</v>
      </c>
      <c r="D49" s="129">
        <f>SUM(D25,D30,D35,D37,D39,D43,D44)</f>
        <v>44426</v>
      </c>
      <c r="E49" s="129">
        <f>SUM(E25,E30,E35,E37,E39,E43,E44)</f>
        <v>49643</v>
      </c>
      <c r="F49" s="129">
        <f>SUM(F25,F30,F35,F37,F39,F43,F44)</f>
        <v>44426</v>
      </c>
      <c r="G49" s="129">
        <f t="shared" si="2"/>
        <v>-5217</v>
      </c>
      <c r="H49" s="165">
        <f t="shared" si="0"/>
        <v>89.490965493624472</v>
      </c>
    </row>
    <row r="50" spans="1:8" s="20" customFormat="1" ht="29.25" customHeight="1">
      <c r="A50" s="163" t="s">
        <v>86</v>
      </c>
      <c r="B50" s="164">
        <v>1220</v>
      </c>
      <c r="C50" s="129">
        <f>SUM(C26,C28,C29,C31,C36,C38,C40,C42,C45)</f>
        <v>-44255</v>
      </c>
      <c r="D50" s="129">
        <f>SUM(D26,D28,D29,D31,D36,D38,D40,D42,D45)</f>
        <v>-44444</v>
      </c>
      <c r="E50" s="129">
        <f>SUM(E26,E28,E29,E31,E36,E38,E40,E42,E45)</f>
        <v>-49643</v>
      </c>
      <c r="F50" s="129">
        <f>SUM(F26,F28,F29,F31,F36,F38,F40,F42,F45)</f>
        <v>-44444</v>
      </c>
      <c r="G50" s="129">
        <f t="shared" si="2"/>
        <v>5199</v>
      </c>
      <c r="H50" s="165">
        <f t="shared" si="0"/>
        <v>89.527224382088107</v>
      </c>
    </row>
    <row r="51" spans="1:8" s="20" customFormat="1" ht="30.75" customHeight="1">
      <c r="A51" s="159" t="s">
        <v>141</v>
      </c>
      <c r="B51" s="160">
        <v>1230</v>
      </c>
      <c r="C51" s="168">
        <f>'I. Фін результат'!C80</f>
        <v>0</v>
      </c>
      <c r="D51" s="168">
        <f>'I. Фін результат'!D80</f>
        <v>0</v>
      </c>
      <c r="E51" s="168">
        <f>'I. Фін результат'!E80</f>
        <v>0</v>
      </c>
      <c r="F51" s="161">
        <f>'I. Фін результат'!F80</f>
        <v>0</v>
      </c>
      <c r="G51" s="161">
        <f t="shared" si="2"/>
        <v>0</v>
      </c>
      <c r="H51" s="167" t="e">
        <f t="shared" si="0"/>
        <v>#DIV/0!</v>
      </c>
    </row>
    <row r="52" spans="1:8" s="20" customFormat="1" ht="29.25" customHeight="1">
      <c r="A52" s="163" t="s">
        <v>131</v>
      </c>
      <c r="B52" s="164"/>
      <c r="C52" s="171"/>
      <c r="D52" s="171"/>
      <c r="E52" s="171"/>
      <c r="F52" s="129"/>
      <c r="G52" s="129">
        <f t="shared" si="2"/>
        <v>0</v>
      </c>
      <c r="H52" s="172" t="e">
        <f t="shared" si="0"/>
        <v>#DIV/0!</v>
      </c>
    </row>
    <row r="53" spans="1:8" s="20" customFormat="1" ht="31.5" customHeight="1">
      <c r="A53" s="159" t="s">
        <v>440</v>
      </c>
      <c r="B53" s="160">
        <v>1400</v>
      </c>
      <c r="C53" s="161">
        <f>'I. Фін результат'!C90</f>
        <v>11408</v>
      </c>
      <c r="D53" s="161">
        <f>'I. Фін результат'!D90</f>
        <v>8405</v>
      </c>
      <c r="E53" s="161">
        <f>'I. Фін результат'!E90</f>
        <v>14139</v>
      </c>
      <c r="F53" s="161">
        <f>'I. Фін результат'!F90</f>
        <v>8405</v>
      </c>
      <c r="G53" s="161">
        <f t="shared" si="2"/>
        <v>-5734</v>
      </c>
      <c r="H53" s="173">
        <f t="shared" si="0"/>
        <v>59.445505339840153</v>
      </c>
    </row>
    <row r="54" spans="1:8" s="20" customFormat="1" ht="30.75" customHeight="1">
      <c r="A54" s="159" t="s">
        <v>5</v>
      </c>
      <c r="B54" s="160">
        <v>1410</v>
      </c>
      <c r="C54" s="161">
        <f>'I. Фін результат'!C91</f>
        <v>21701</v>
      </c>
      <c r="D54" s="161">
        <f>'I. Фін результат'!D91</f>
        <v>24283</v>
      </c>
      <c r="E54" s="161">
        <f>'I. Фін результат'!E91</f>
        <v>24465</v>
      </c>
      <c r="F54" s="161">
        <f>'I. Фін результат'!F91</f>
        <v>24283</v>
      </c>
      <c r="G54" s="161">
        <f t="shared" si="2"/>
        <v>-182</v>
      </c>
      <c r="H54" s="173">
        <f t="shared" si="0"/>
        <v>99.256080114449205</v>
      </c>
    </row>
    <row r="55" spans="1:8" s="20" customFormat="1" ht="35.25" customHeight="1">
      <c r="A55" s="159" t="s">
        <v>6</v>
      </c>
      <c r="B55" s="160">
        <v>1420</v>
      </c>
      <c r="C55" s="161">
        <f>'I. Фін результат'!C92</f>
        <v>4440</v>
      </c>
      <c r="D55" s="161">
        <f>'I. Фін результат'!D92</f>
        <v>4906</v>
      </c>
      <c r="E55" s="161">
        <f>'I. Фін результат'!E92</f>
        <v>5190</v>
      </c>
      <c r="F55" s="161">
        <f>'I. Фін результат'!F92</f>
        <v>4906</v>
      </c>
      <c r="G55" s="161">
        <f t="shared" si="2"/>
        <v>-284</v>
      </c>
      <c r="H55" s="173">
        <f t="shared" si="0"/>
        <v>94.527938342967246</v>
      </c>
    </row>
    <row r="56" spans="1:8" s="20" customFormat="1" ht="34.5" customHeight="1">
      <c r="A56" s="159" t="s">
        <v>7</v>
      </c>
      <c r="B56" s="160">
        <v>1430</v>
      </c>
      <c r="C56" s="161">
        <f>'I. Фін результат'!C93</f>
        <v>2590</v>
      </c>
      <c r="D56" s="161">
        <f>'I. Фін результат'!D93</f>
        <v>2441</v>
      </c>
      <c r="E56" s="161">
        <f>'I. Фін результат'!E93</f>
        <v>2600</v>
      </c>
      <c r="F56" s="161">
        <f>'I. Фін результат'!F93</f>
        <v>2441</v>
      </c>
      <c r="G56" s="161">
        <f t="shared" si="2"/>
        <v>-159</v>
      </c>
      <c r="H56" s="173">
        <f t="shared" si="0"/>
        <v>93.884615384615387</v>
      </c>
    </row>
    <row r="57" spans="1:8" s="20" customFormat="1" ht="33" customHeight="1">
      <c r="A57" s="159" t="s">
        <v>27</v>
      </c>
      <c r="B57" s="160">
        <v>1440</v>
      </c>
      <c r="C57" s="161">
        <f>'I. Фін результат'!C94</f>
        <v>3449</v>
      </c>
      <c r="D57" s="161">
        <f>'I. Фін результат'!D94</f>
        <v>4066</v>
      </c>
      <c r="E57" s="161">
        <f>'I. Фін результат'!E94</f>
        <v>3034</v>
      </c>
      <c r="F57" s="161">
        <f>'I. Фін результат'!F94</f>
        <v>4066</v>
      </c>
      <c r="G57" s="161">
        <f t="shared" si="2"/>
        <v>1032</v>
      </c>
      <c r="H57" s="173">
        <f t="shared" si="0"/>
        <v>134.01450230718524</v>
      </c>
    </row>
    <row r="58" spans="1:8" s="20" customFormat="1" ht="33.75" customHeight="1" thickBot="1">
      <c r="A58" s="163" t="s">
        <v>50</v>
      </c>
      <c r="B58" s="164">
        <v>1450</v>
      </c>
      <c r="C58" s="129">
        <f>SUM(C53,C54,C55,C56,C57)</f>
        <v>43588</v>
      </c>
      <c r="D58" s="129">
        <f>SUM(D53,D54,D55,D56,D57)</f>
        <v>44101</v>
      </c>
      <c r="E58" s="129">
        <f>SUM(E53,E54,E55,E56,E57)</f>
        <v>49428</v>
      </c>
      <c r="F58" s="129">
        <f>SUM(F53,F54,F55,F56,F57)</f>
        <v>44101</v>
      </c>
      <c r="G58" s="129">
        <f t="shared" si="2"/>
        <v>-5327</v>
      </c>
      <c r="H58" s="174">
        <f t="shared" si="0"/>
        <v>89.22270777696852</v>
      </c>
    </row>
    <row r="59" spans="1:8" s="20" customFormat="1" ht="33.75" customHeight="1" thickBot="1">
      <c r="A59" s="516" t="s">
        <v>100</v>
      </c>
      <c r="B59" s="517"/>
      <c r="C59" s="517"/>
      <c r="D59" s="517"/>
      <c r="E59" s="517"/>
      <c r="F59" s="517"/>
      <c r="G59" s="517"/>
      <c r="H59" s="518"/>
    </row>
    <row r="60" spans="1:8" s="20" customFormat="1" ht="37.5" customHeight="1">
      <c r="A60" s="528" t="s">
        <v>353</v>
      </c>
      <c r="B60" s="529"/>
      <c r="C60" s="529"/>
      <c r="D60" s="529"/>
      <c r="E60" s="529"/>
      <c r="F60" s="529"/>
      <c r="G60" s="529"/>
      <c r="H60" s="530"/>
    </row>
    <row r="61" spans="1:8" s="20" customFormat="1" ht="50.25" customHeight="1">
      <c r="A61" s="175" t="s">
        <v>361</v>
      </c>
      <c r="B61" s="176">
        <v>2110</v>
      </c>
      <c r="C61" s="82">
        <f>'ІІ. Розр. з бюджетом'!C19</f>
        <v>1558</v>
      </c>
      <c r="D61" s="82">
        <f>'ІІ. Розр. з бюджетом'!D19</f>
        <v>1724</v>
      </c>
      <c r="E61" s="82">
        <f>'ІІ. Розр. з бюджетом'!E19</f>
        <v>1707</v>
      </c>
      <c r="F61" s="80">
        <f>'ІІ. Розр. з бюджетом'!F19</f>
        <v>1724</v>
      </c>
      <c r="G61" s="80">
        <f t="shared" ref="G61:G64" si="4">F61-E61</f>
        <v>17</v>
      </c>
      <c r="H61" s="162">
        <f t="shared" ref="H61:H91" si="5">(F61/E61)*100</f>
        <v>100.99589923843</v>
      </c>
    </row>
    <row r="62" spans="1:8" s="20" customFormat="1" ht="51" customHeight="1">
      <c r="A62" s="175" t="s">
        <v>355</v>
      </c>
      <c r="B62" s="177">
        <v>2120</v>
      </c>
      <c r="C62" s="90">
        <f>'ІІ. Розр. з бюджетом'!C27</f>
        <v>3963</v>
      </c>
      <c r="D62" s="90">
        <f>'ІІ. Розр. з бюджетом'!D27</f>
        <v>4430</v>
      </c>
      <c r="E62" s="90">
        <f>'ІІ. Розр. з бюджетом'!E27</f>
        <v>4460</v>
      </c>
      <c r="F62" s="161">
        <f>'ІІ. Розр. з бюджетом'!F27</f>
        <v>4430</v>
      </c>
      <c r="G62" s="80">
        <f t="shared" si="4"/>
        <v>-30</v>
      </c>
      <c r="H62" s="162">
        <f t="shared" si="5"/>
        <v>99.327354260089677</v>
      </c>
    </row>
    <row r="63" spans="1:8" s="20" customFormat="1" ht="36.75" customHeight="1">
      <c r="A63" s="175" t="s">
        <v>356</v>
      </c>
      <c r="B63" s="177">
        <v>2130</v>
      </c>
      <c r="C63" s="90">
        <f>'ІІ. Розр. з бюджетом'!C36</f>
        <v>4440</v>
      </c>
      <c r="D63" s="90">
        <f>'ІІ. Розр. з бюджетом'!D36</f>
        <v>4906</v>
      </c>
      <c r="E63" s="90">
        <f>'ІІ. Розр. з бюджетом'!E36</f>
        <v>5190</v>
      </c>
      <c r="F63" s="161">
        <f>'ІІ. Розр. з бюджетом'!F36</f>
        <v>4906</v>
      </c>
      <c r="G63" s="80">
        <f t="shared" si="4"/>
        <v>-284</v>
      </c>
      <c r="H63" s="162">
        <f t="shared" si="5"/>
        <v>94.527938342967246</v>
      </c>
    </row>
    <row r="64" spans="1:8" s="20" customFormat="1" ht="33" customHeight="1" thickBot="1">
      <c r="A64" s="166" t="s">
        <v>405</v>
      </c>
      <c r="B64" s="164">
        <v>2200</v>
      </c>
      <c r="C64" s="91">
        <f>'ІІ. Розр. з бюджетом'!C43</f>
        <v>9961</v>
      </c>
      <c r="D64" s="91">
        <f>'ІІ. Розр. з бюджетом'!D43</f>
        <v>11060</v>
      </c>
      <c r="E64" s="91">
        <f>'ІІ. Розр. з бюджетом'!E43</f>
        <v>11357</v>
      </c>
      <c r="F64" s="178">
        <f>'ІІ. Розр. з бюджетом'!F43</f>
        <v>11060</v>
      </c>
      <c r="G64" s="95">
        <f t="shared" si="4"/>
        <v>-297</v>
      </c>
      <c r="H64" s="165">
        <f t="shared" si="5"/>
        <v>97.384872765695164</v>
      </c>
    </row>
    <row r="65" spans="1:8" s="20" customFormat="1" ht="33" customHeight="1" thickBot="1">
      <c r="A65" s="516" t="s">
        <v>236</v>
      </c>
      <c r="B65" s="517"/>
      <c r="C65" s="517"/>
      <c r="D65" s="517"/>
      <c r="E65" s="517"/>
      <c r="F65" s="517"/>
      <c r="G65" s="517"/>
      <c r="H65" s="518"/>
    </row>
    <row r="66" spans="1:8" s="20" customFormat="1" ht="37.5" customHeight="1">
      <c r="A66" s="179" t="s">
        <v>233</v>
      </c>
      <c r="B66" s="180">
        <v>3405</v>
      </c>
      <c r="C66" s="91">
        <f>'ІІІ. Рух грош. коштів'!C66</f>
        <v>182</v>
      </c>
      <c r="D66" s="91">
        <f>'ІІІ. Рух грош. коштів'!D66</f>
        <v>183</v>
      </c>
      <c r="E66" s="91">
        <f>'ІІІ. Рух грош. коштів'!E66</f>
        <v>288</v>
      </c>
      <c r="F66" s="91">
        <f>'ІІІ. Рух грош. коштів'!F66</f>
        <v>183</v>
      </c>
      <c r="G66" s="129">
        <f t="shared" ref="G66:G72" si="6">F66-E66</f>
        <v>-105</v>
      </c>
      <c r="H66" s="174">
        <f t="shared" si="5"/>
        <v>63.541666666666664</v>
      </c>
    </row>
    <row r="67" spans="1:8" s="20" customFormat="1" ht="33" customHeight="1">
      <c r="A67" s="181" t="s">
        <v>279</v>
      </c>
      <c r="B67" s="182">
        <v>3030</v>
      </c>
      <c r="C67" s="90">
        <f>'ІІІ. Рух грош. коштів'!C12</f>
        <v>960</v>
      </c>
      <c r="D67" s="90">
        <f>'ІІІ. Рух грош. коштів'!D12</f>
        <v>0</v>
      </c>
      <c r="E67" s="90">
        <f>'ІІІ. Рух грош. коштів'!E12</f>
        <v>0</v>
      </c>
      <c r="F67" s="90">
        <f>'ІІІ. Рух грош. коштів'!F12</f>
        <v>0</v>
      </c>
      <c r="G67" s="82">
        <f t="shared" si="6"/>
        <v>0</v>
      </c>
      <c r="H67" s="173"/>
    </row>
    <row r="68" spans="1:8" s="20" customFormat="1" ht="33" customHeight="1">
      <c r="A68" s="181" t="s">
        <v>227</v>
      </c>
      <c r="B68" s="182">
        <v>3195</v>
      </c>
      <c r="C68" s="90">
        <f>'ІІІ. Рух грош. коштів'!C34</f>
        <v>2124</v>
      </c>
      <c r="D68" s="90">
        <f>'ІІІ. Рух грош. коштів'!D34</f>
        <v>1806</v>
      </c>
      <c r="E68" s="90">
        <f>'ІІІ. Рух грош. коштів'!E34</f>
        <v>2286</v>
      </c>
      <c r="F68" s="90">
        <f>'ІІІ. Рух грош. коштів'!F34</f>
        <v>1806</v>
      </c>
      <c r="G68" s="82">
        <f t="shared" si="6"/>
        <v>-480</v>
      </c>
      <c r="H68" s="173">
        <f>(F68/E68)*100</f>
        <v>79.00262467191601</v>
      </c>
    </row>
    <row r="69" spans="1:8" s="20" customFormat="1" ht="33" customHeight="1">
      <c r="A69" s="181" t="s">
        <v>101</v>
      </c>
      <c r="B69" s="182">
        <v>3295</v>
      </c>
      <c r="C69" s="90">
        <f>'ІІІ. Рух грош. коштів'!C52</f>
        <v>-893</v>
      </c>
      <c r="D69" s="90">
        <f>'ІІІ. Рух грош. коштів'!D52</f>
        <v>-672</v>
      </c>
      <c r="E69" s="90">
        <f>'ІІІ. Рух грош. коштів'!E52</f>
        <v>-256</v>
      </c>
      <c r="F69" s="90">
        <f>'ІІІ. Рух грош. коштів'!F52</f>
        <v>-672</v>
      </c>
      <c r="G69" s="82">
        <f t="shared" si="6"/>
        <v>-416</v>
      </c>
      <c r="H69" s="173">
        <f t="shared" ref="H69:H70" si="7">(F69/E69)*100</f>
        <v>262.5</v>
      </c>
    </row>
    <row r="70" spans="1:8" s="20" customFormat="1" ht="33" customHeight="1">
      <c r="A70" s="181" t="s">
        <v>235</v>
      </c>
      <c r="B70" s="182">
        <v>3395</v>
      </c>
      <c r="C70" s="90">
        <f>'ІІІ. Рух грош. коштів'!C64</f>
        <v>-1230</v>
      </c>
      <c r="D70" s="90">
        <f>'ІІІ. Рух грош. коштів'!D64</f>
        <v>-1220</v>
      </c>
      <c r="E70" s="90">
        <f>'ІІІ. Рух грош. коштів'!E64</f>
        <v>-1422</v>
      </c>
      <c r="F70" s="90">
        <f>'ІІІ. Рух грош. коштів'!F64</f>
        <v>-1220</v>
      </c>
      <c r="G70" s="82">
        <f t="shared" si="6"/>
        <v>202</v>
      </c>
      <c r="H70" s="173">
        <f t="shared" si="7"/>
        <v>85.79465541490859</v>
      </c>
    </row>
    <row r="71" spans="1:8" s="20" customFormat="1" ht="33" customHeight="1">
      <c r="A71" s="181" t="s">
        <v>104</v>
      </c>
      <c r="B71" s="182">
        <v>3410</v>
      </c>
      <c r="C71" s="90">
        <f>'ІІІ. Рух грош. коштів'!C67</f>
        <v>0</v>
      </c>
      <c r="D71" s="90">
        <f>'ІІІ. Рух грош. коштів'!D67</f>
        <v>0</v>
      </c>
      <c r="E71" s="90">
        <f>'ІІІ. Рух грош. коштів'!E67</f>
        <v>0</v>
      </c>
      <c r="F71" s="90">
        <f>'ІІІ. Рух грош. коштів'!F67</f>
        <v>0</v>
      </c>
      <c r="G71" s="82">
        <f t="shared" si="6"/>
        <v>0</v>
      </c>
      <c r="H71" s="173"/>
    </row>
    <row r="72" spans="1:8" s="20" customFormat="1" ht="37.5" customHeight="1" thickBot="1">
      <c r="A72" s="179" t="s">
        <v>234</v>
      </c>
      <c r="B72" s="180">
        <v>3415</v>
      </c>
      <c r="C72" s="91">
        <f>SUM(C66,C68:C71)</f>
        <v>183</v>
      </c>
      <c r="D72" s="91">
        <f>SUM(D66,D68:D71)</f>
        <v>97</v>
      </c>
      <c r="E72" s="91">
        <f>SUM(E66,E68:E71)</f>
        <v>896</v>
      </c>
      <c r="F72" s="91">
        <f>SUM(F66,F68:F71)</f>
        <v>97</v>
      </c>
      <c r="G72" s="129">
        <f t="shared" si="6"/>
        <v>-799</v>
      </c>
      <c r="H72" s="174">
        <f t="shared" si="5"/>
        <v>10.825892857142858</v>
      </c>
    </row>
    <row r="73" spans="1:8" s="20" customFormat="1" ht="33" customHeight="1">
      <c r="A73" s="519" t="s">
        <v>237</v>
      </c>
      <c r="B73" s="520"/>
      <c r="C73" s="520"/>
      <c r="D73" s="520"/>
      <c r="E73" s="520"/>
      <c r="F73" s="520"/>
      <c r="G73" s="520"/>
      <c r="H73" s="521"/>
    </row>
    <row r="74" spans="1:8" s="20" customFormat="1" ht="27.75" customHeight="1">
      <c r="A74" s="166" t="s">
        <v>189</v>
      </c>
      <c r="B74" s="183">
        <v>4000</v>
      </c>
      <c r="C74" s="129">
        <f>SUM(C75:C80)</f>
        <v>893</v>
      </c>
      <c r="D74" s="129">
        <f>SUM(D75:D80)</f>
        <v>672</v>
      </c>
      <c r="E74" s="129">
        <f>SUM(E75:E80)</f>
        <v>256</v>
      </c>
      <c r="F74" s="129">
        <f>SUM(F75:F80)</f>
        <v>672</v>
      </c>
      <c r="G74" s="129">
        <f t="shared" ref="G74:G80" si="8">F74-E74</f>
        <v>416</v>
      </c>
      <c r="H74" s="184">
        <f t="shared" si="5"/>
        <v>262.5</v>
      </c>
    </row>
    <row r="75" spans="1:8" s="20" customFormat="1" ht="33" customHeight="1">
      <c r="A75" s="181" t="s">
        <v>1</v>
      </c>
      <c r="B75" s="180" t="s">
        <v>126</v>
      </c>
      <c r="C75" s="82">
        <f>'IV. Кап. інвестиції'!C8</f>
        <v>0</v>
      </c>
      <c r="D75" s="82">
        <f>'IV. Кап. інвестиції'!D8</f>
        <v>0</v>
      </c>
      <c r="E75" s="82">
        <f>'IV. Кап. інвестиції'!E8</f>
        <v>0</v>
      </c>
      <c r="F75" s="82">
        <f>'IV. Кап. інвестиції'!F8</f>
        <v>0</v>
      </c>
      <c r="G75" s="129">
        <f t="shared" si="8"/>
        <v>0</v>
      </c>
      <c r="H75" s="185"/>
    </row>
    <row r="76" spans="1:8" s="20" customFormat="1" ht="33" customHeight="1">
      <c r="A76" s="181" t="s">
        <v>2</v>
      </c>
      <c r="B76" s="180">
        <v>4020</v>
      </c>
      <c r="C76" s="82">
        <f>'IV. Кап. інвестиції'!C9</f>
        <v>297</v>
      </c>
      <c r="D76" s="82">
        <f>'IV. Кап. інвестиції'!D9</f>
        <v>469</v>
      </c>
      <c r="E76" s="82">
        <f>'IV. Кап. інвестиції'!E9</f>
        <v>56</v>
      </c>
      <c r="F76" s="82">
        <f>'IV. Кап. інвестиції'!F9</f>
        <v>469</v>
      </c>
      <c r="G76" s="82">
        <f t="shared" si="8"/>
        <v>413</v>
      </c>
      <c r="H76" s="186">
        <f t="shared" si="5"/>
        <v>837.5</v>
      </c>
    </row>
    <row r="77" spans="1:8" s="20" customFormat="1" ht="50.25" customHeight="1">
      <c r="A77" s="181" t="s">
        <v>28</v>
      </c>
      <c r="B77" s="180">
        <v>4030</v>
      </c>
      <c r="C77" s="82">
        <f>'IV. Кап. інвестиції'!C10</f>
        <v>92</v>
      </c>
      <c r="D77" s="82">
        <f>'IV. Кап. інвестиції'!D10</f>
        <v>138</v>
      </c>
      <c r="E77" s="82">
        <f>'IV. Кап. інвестиції'!E10</f>
        <v>200</v>
      </c>
      <c r="F77" s="82">
        <f>'IV. Кап. інвестиції'!F10</f>
        <v>138</v>
      </c>
      <c r="G77" s="82">
        <f t="shared" si="8"/>
        <v>-62</v>
      </c>
      <c r="H77" s="185">
        <f t="shared" si="5"/>
        <v>69</v>
      </c>
    </row>
    <row r="78" spans="1:8" s="20" customFormat="1" ht="33" customHeight="1">
      <c r="A78" s="181" t="s">
        <v>3</v>
      </c>
      <c r="B78" s="180">
        <v>4040</v>
      </c>
      <c r="C78" s="82">
        <f>'IV. Кап. інвестиції'!C11</f>
        <v>10</v>
      </c>
      <c r="D78" s="82">
        <f>'IV. Кап. інвестиції'!D11</f>
        <v>0</v>
      </c>
      <c r="E78" s="82">
        <f>'IV. Кап. інвестиції'!E11</f>
        <v>0</v>
      </c>
      <c r="F78" s="82">
        <f>'IV. Кап. інвестиції'!F11</f>
        <v>0</v>
      </c>
      <c r="G78" s="82">
        <f t="shared" si="8"/>
        <v>0</v>
      </c>
      <c r="H78" s="185"/>
    </row>
    <row r="79" spans="1:8" s="20" customFormat="1" ht="51.75" customHeight="1">
      <c r="A79" s="181" t="s">
        <v>60</v>
      </c>
      <c r="B79" s="180">
        <v>4050</v>
      </c>
      <c r="C79" s="82">
        <f>'IV. Кап. інвестиції'!C12</f>
        <v>494</v>
      </c>
      <c r="D79" s="82">
        <f>'IV. Кап. інвестиції'!D12</f>
        <v>65</v>
      </c>
      <c r="E79" s="82">
        <f>'IV. Кап. інвестиції'!E12</f>
        <v>0</v>
      </c>
      <c r="F79" s="82">
        <f>'IV. Кап. інвестиції'!F12</f>
        <v>65</v>
      </c>
      <c r="G79" s="82">
        <f t="shared" si="8"/>
        <v>65</v>
      </c>
      <c r="H79" s="186" t="e">
        <f t="shared" si="5"/>
        <v>#DIV/0!</v>
      </c>
    </row>
    <row r="80" spans="1:8" s="20" customFormat="1" ht="33" customHeight="1">
      <c r="A80" s="181" t="s">
        <v>199</v>
      </c>
      <c r="B80" s="180">
        <v>4060</v>
      </c>
      <c r="C80" s="82">
        <f>'IV. Кап. інвестиції'!C13</f>
        <v>0</v>
      </c>
      <c r="D80" s="82">
        <f>'IV. Кап. інвестиції'!D13</f>
        <v>0</v>
      </c>
      <c r="E80" s="82">
        <f>'IV. Кап. інвестиції'!E13</f>
        <v>0</v>
      </c>
      <c r="F80" s="187">
        <f>'IV. Кап. інвестиції'!F13</f>
        <v>0</v>
      </c>
      <c r="G80" s="129">
        <f t="shared" si="8"/>
        <v>0</v>
      </c>
      <c r="H80" s="185"/>
    </row>
    <row r="81" spans="1:8" s="20" customFormat="1" ht="27.75" customHeight="1">
      <c r="A81" s="166" t="s">
        <v>190</v>
      </c>
      <c r="B81" s="183">
        <v>4000</v>
      </c>
      <c r="C81" s="129">
        <f>SUM(C82:C85)</f>
        <v>893</v>
      </c>
      <c r="D81" s="129">
        <f>SUM(D82:D85)</f>
        <v>672</v>
      </c>
      <c r="E81" s="129">
        <f>SUM(E82:E85)</f>
        <v>256</v>
      </c>
      <c r="F81" s="129">
        <f>SUM(F82:F85)</f>
        <v>672</v>
      </c>
      <c r="G81" s="129">
        <f>F81-E81</f>
        <v>416</v>
      </c>
      <c r="H81" s="184">
        <f t="shared" si="5"/>
        <v>262.5</v>
      </c>
    </row>
    <row r="82" spans="1:8" s="20" customFormat="1" ht="33" customHeight="1">
      <c r="A82" s="181" t="s">
        <v>292</v>
      </c>
      <c r="B82" s="180" t="s">
        <v>191</v>
      </c>
      <c r="C82" s="188">
        <v>0</v>
      </c>
      <c r="D82" s="82">
        <v>0</v>
      </c>
      <c r="E82" s="82">
        <v>0</v>
      </c>
      <c r="F82" s="82">
        <f>'6.2. Інша інфо_2'!N55</f>
        <v>0</v>
      </c>
      <c r="G82" s="129">
        <f>F82-E82</f>
        <v>0</v>
      </c>
      <c r="H82" s="186" t="e">
        <f t="shared" si="5"/>
        <v>#DIV/0!</v>
      </c>
    </row>
    <row r="83" spans="1:8" s="20" customFormat="1" ht="33" customHeight="1">
      <c r="A83" s="181" t="s">
        <v>293</v>
      </c>
      <c r="B83" s="180" t="s">
        <v>192</v>
      </c>
      <c r="C83" s="188">
        <v>0</v>
      </c>
      <c r="D83" s="82">
        <v>0</v>
      </c>
      <c r="E83" s="82"/>
      <c r="F83" s="82">
        <f>'6.2. Інша інфо_2'!R55</f>
        <v>0</v>
      </c>
      <c r="G83" s="129">
        <f>F83-E83</f>
        <v>0</v>
      </c>
      <c r="H83" s="186" t="e">
        <f t="shared" si="5"/>
        <v>#DIV/0!</v>
      </c>
    </row>
    <row r="84" spans="1:8" s="20" customFormat="1" ht="33" customHeight="1">
      <c r="A84" s="181" t="s">
        <v>159</v>
      </c>
      <c r="B84" s="180" t="s">
        <v>193</v>
      </c>
      <c r="C84" s="188">
        <v>893</v>
      </c>
      <c r="D84" s="82">
        <v>672</v>
      </c>
      <c r="E84" s="82">
        <v>256</v>
      </c>
      <c r="F84" s="82">
        <f>'6.2. Інша інфо_2'!V55</f>
        <v>672</v>
      </c>
      <c r="G84" s="82">
        <f>F84-E84</f>
        <v>416</v>
      </c>
      <c r="H84" s="185">
        <f t="shared" si="5"/>
        <v>262.5</v>
      </c>
    </row>
    <row r="85" spans="1:8" s="20" customFormat="1" ht="33" customHeight="1">
      <c r="A85" s="181" t="s">
        <v>294</v>
      </c>
      <c r="B85" s="180" t="s">
        <v>194</v>
      </c>
      <c r="C85" s="82">
        <v>0</v>
      </c>
      <c r="D85" s="82">
        <v>0</v>
      </c>
      <c r="E85" s="82">
        <f>'6.2. Інша інфо_2'!Y55</f>
        <v>0</v>
      </c>
      <c r="F85" s="82">
        <f>'6.2. Інша інфо_2'!Z55</f>
        <v>0</v>
      </c>
      <c r="G85" s="82">
        <f>F85-E85</f>
        <v>0</v>
      </c>
      <c r="H85" s="186" t="e">
        <f t="shared" si="5"/>
        <v>#DIV/0!</v>
      </c>
    </row>
    <row r="86" spans="1:8" s="20" customFormat="1" ht="33" customHeight="1" thickBot="1">
      <c r="A86" s="522" t="s">
        <v>124</v>
      </c>
      <c r="B86" s="523"/>
      <c r="C86" s="523"/>
      <c r="D86" s="523"/>
      <c r="E86" s="523"/>
      <c r="F86" s="523"/>
      <c r="G86" s="523"/>
      <c r="H86" s="524"/>
    </row>
    <row r="87" spans="1:8" s="20" customFormat="1" ht="33" customHeight="1">
      <c r="A87" s="189" t="s">
        <v>264</v>
      </c>
      <c r="B87" s="190">
        <v>5040</v>
      </c>
      <c r="C87" s="191">
        <f>(C46/C25)*100</f>
        <v>-0.61279826464208242</v>
      </c>
      <c r="D87" s="191">
        <f t="shared" ref="D87:F87" si="9">(D46/D25)*100</f>
        <v>-4.6565774155995346E-2</v>
      </c>
      <c r="E87" s="191">
        <f t="shared" si="9"/>
        <v>0</v>
      </c>
      <c r="F87" s="191">
        <f t="shared" si="9"/>
        <v>-4.6565774155995346E-2</v>
      </c>
      <c r="G87" s="192">
        <f>F87-E87</f>
        <v>-4.6565774155995346E-2</v>
      </c>
      <c r="H87" s="445" t="e">
        <f>(F87/E87)*100</f>
        <v>#DIV/0!</v>
      </c>
    </row>
    <row r="88" spans="1:8" s="20" customFormat="1" ht="33" customHeight="1">
      <c r="A88" s="189" t="s">
        <v>265</v>
      </c>
      <c r="B88" s="190">
        <v>5020</v>
      </c>
      <c r="C88" s="191">
        <f>(C46/C99)*100</f>
        <v>-0.62134000494872577</v>
      </c>
      <c r="D88" s="191">
        <f>(D46/D99)*100</f>
        <v>-5.1961548454143941E-2</v>
      </c>
      <c r="E88" s="191">
        <f>(E46/E99)*100</f>
        <v>0</v>
      </c>
      <c r="F88" s="191">
        <f>(F46/F99)*100</f>
        <v>-5.1961548454143941E-2</v>
      </c>
      <c r="G88" s="192">
        <f>F88-E88</f>
        <v>-5.1961548454143941E-2</v>
      </c>
      <c r="H88" s="445" t="e">
        <f t="shared" si="5"/>
        <v>#DIV/0!</v>
      </c>
    </row>
    <row r="89" spans="1:8" s="20" customFormat="1" ht="33" customHeight="1">
      <c r="A89" s="189" t="s">
        <v>266</v>
      </c>
      <c r="B89" s="190">
        <v>5030</v>
      </c>
      <c r="C89" s="191">
        <f>(C46/C100)*100</f>
        <v>-0.88319199656102221</v>
      </c>
      <c r="D89" s="191">
        <f t="shared" ref="D89:F89" si="10">(D46/D100)*100</f>
        <v>-6.9610952123134034E-2</v>
      </c>
      <c r="E89" s="191">
        <f t="shared" si="10"/>
        <v>0</v>
      </c>
      <c r="F89" s="191">
        <f t="shared" si="10"/>
        <v>-6.9610952123134034E-2</v>
      </c>
      <c r="G89" s="192">
        <f>F89-E89</f>
        <v>-6.9610952123134034E-2</v>
      </c>
      <c r="H89" s="445" t="e">
        <f t="shared" si="5"/>
        <v>#DIV/0!</v>
      </c>
    </row>
    <row r="90" spans="1:8" s="20" customFormat="1" ht="33" customHeight="1">
      <c r="A90" s="189" t="s">
        <v>130</v>
      </c>
      <c r="B90" s="190">
        <v>5110</v>
      </c>
      <c r="C90" s="191">
        <f>C100/C103</f>
        <v>2.3728672106824926</v>
      </c>
      <c r="D90" s="191">
        <f t="shared" ref="D90:F90" si="11">D100/D103</f>
        <v>2.9440965501537062</v>
      </c>
      <c r="E90" s="191">
        <f t="shared" si="11"/>
        <v>3.3442600466328352</v>
      </c>
      <c r="F90" s="191">
        <f t="shared" si="11"/>
        <v>2.9440965501537062</v>
      </c>
      <c r="G90" s="192">
        <f>F90-E90</f>
        <v>-0.40016349647912897</v>
      </c>
      <c r="H90" s="193">
        <f t="shared" si="5"/>
        <v>88.034318776076248</v>
      </c>
    </row>
    <row r="91" spans="1:8" s="20" customFormat="1" ht="33" customHeight="1" thickBot="1">
      <c r="A91" s="189" t="s">
        <v>267</v>
      </c>
      <c r="B91" s="190">
        <v>5220</v>
      </c>
      <c r="C91" s="191">
        <f>C96/C95</f>
        <v>0.49558373414954088</v>
      </c>
      <c r="D91" s="191">
        <f>D96/D95</f>
        <v>0.54361106397420667</v>
      </c>
      <c r="E91" s="191">
        <f>E96/E95</f>
        <v>0.61431742508324083</v>
      </c>
      <c r="F91" s="191">
        <f>F96/F95</f>
        <v>0.54361106397420667</v>
      </c>
      <c r="G91" s="192">
        <f>F91-E91</f>
        <v>-7.0706361109034166E-2</v>
      </c>
      <c r="H91" s="193">
        <f t="shared" si="5"/>
        <v>88.490256303660388</v>
      </c>
    </row>
    <row r="92" spans="1:8" s="20" customFormat="1" ht="33" customHeight="1" thickBot="1">
      <c r="A92" s="516" t="s">
        <v>238</v>
      </c>
      <c r="B92" s="517"/>
      <c r="C92" s="517"/>
      <c r="D92" s="517"/>
      <c r="E92" s="517"/>
      <c r="F92" s="517"/>
      <c r="G92" s="517"/>
      <c r="H92" s="518"/>
    </row>
    <row r="93" spans="1:8" s="20" customFormat="1" ht="33" customHeight="1">
      <c r="A93" s="166" t="s">
        <v>258</v>
      </c>
      <c r="B93" s="182">
        <v>6000</v>
      </c>
      <c r="C93" s="91">
        <v>31811</v>
      </c>
      <c r="D93" s="91">
        <v>30481</v>
      </c>
      <c r="E93" s="178">
        <v>28062</v>
      </c>
      <c r="F93" s="91">
        <v>30481</v>
      </c>
      <c r="G93" s="129">
        <f>F93-E93</f>
        <v>2419</v>
      </c>
      <c r="H93" s="174">
        <f>(F93/E93)*100</f>
        <v>108.62019813270616</v>
      </c>
    </row>
    <row r="94" spans="1:8" s="20" customFormat="1" ht="33" customHeight="1">
      <c r="A94" s="181" t="s">
        <v>259</v>
      </c>
      <c r="B94" s="182">
        <v>6001</v>
      </c>
      <c r="C94" s="90">
        <f>C95-C96</f>
        <v>17304</v>
      </c>
      <c r="D94" s="90">
        <f>D95-D96</f>
        <v>16137</v>
      </c>
      <c r="E94" s="90">
        <f>E95-E96</f>
        <v>13205</v>
      </c>
      <c r="F94" s="90">
        <f>F95-F96</f>
        <v>16137</v>
      </c>
      <c r="G94" s="82">
        <f t="shared" ref="G94:G106" si="12">F94-E94</f>
        <v>2932</v>
      </c>
      <c r="H94" s="173">
        <f t="shared" ref="H94:H106" si="13">(F94/E94)*100</f>
        <v>122.20371071563802</v>
      </c>
    </row>
    <row r="95" spans="1:8" s="20" customFormat="1" ht="33" customHeight="1">
      <c r="A95" s="181" t="s">
        <v>260</v>
      </c>
      <c r="B95" s="182">
        <v>6002</v>
      </c>
      <c r="C95" s="90">
        <v>34305</v>
      </c>
      <c r="D95" s="90">
        <v>35358</v>
      </c>
      <c r="E95" s="90">
        <v>34238</v>
      </c>
      <c r="F95" s="90">
        <v>35358</v>
      </c>
      <c r="G95" s="82">
        <f>F95-E95</f>
        <v>1120</v>
      </c>
      <c r="H95" s="173">
        <f>(F95/E95)*100</f>
        <v>103.27121911326596</v>
      </c>
    </row>
    <row r="96" spans="1:8" s="20" customFormat="1" ht="27" customHeight="1">
      <c r="A96" s="181" t="s">
        <v>261</v>
      </c>
      <c r="B96" s="182">
        <v>6003</v>
      </c>
      <c r="C96" s="90">
        <v>17001</v>
      </c>
      <c r="D96" s="90">
        <v>19221</v>
      </c>
      <c r="E96" s="90">
        <v>21033</v>
      </c>
      <c r="F96" s="90">
        <v>19221</v>
      </c>
      <c r="G96" s="82">
        <f t="shared" si="12"/>
        <v>-1812</v>
      </c>
      <c r="H96" s="173">
        <f t="shared" si="13"/>
        <v>91.384966481243751</v>
      </c>
    </row>
    <row r="97" spans="1:8" s="20" customFormat="1" ht="33" customHeight="1">
      <c r="A97" s="181" t="s">
        <v>262</v>
      </c>
      <c r="B97" s="182">
        <v>6010</v>
      </c>
      <c r="C97" s="91">
        <v>4562</v>
      </c>
      <c r="D97" s="91">
        <v>4160</v>
      </c>
      <c r="E97" s="91">
        <v>3612</v>
      </c>
      <c r="F97" s="91">
        <v>4160</v>
      </c>
      <c r="G97" s="82">
        <f t="shared" si="12"/>
        <v>548</v>
      </c>
      <c r="H97" s="173">
        <f t="shared" si="13"/>
        <v>115.17165005537097</v>
      </c>
    </row>
    <row r="98" spans="1:8" s="20" customFormat="1" ht="33" customHeight="1">
      <c r="A98" s="181" t="s">
        <v>335</v>
      </c>
      <c r="B98" s="180">
        <v>6011</v>
      </c>
      <c r="C98" s="90">
        <v>183</v>
      </c>
      <c r="D98" s="90">
        <v>97</v>
      </c>
      <c r="E98" s="90">
        <v>896</v>
      </c>
      <c r="F98" s="90">
        <v>97</v>
      </c>
      <c r="G98" s="82">
        <f>F98-E98</f>
        <v>-799</v>
      </c>
      <c r="H98" s="173">
        <f>(F98/E98)*100</f>
        <v>10.825892857142858</v>
      </c>
    </row>
    <row r="99" spans="1:8" s="20" customFormat="1" ht="27.75" customHeight="1">
      <c r="A99" s="179" t="s">
        <v>144</v>
      </c>
      <c r="B99" s="183">
        <v>6020</v>
      </c>
      <c r="C99" s="91">
        <f t="shared" ref="C99" si="14">C93+C97</f>
        <v>36373</v>
      </c>
      <c r="D99" s="91">
        <f t="shared" ref="D99:E99" si="15">D93+D97</f>
        <v>34641</v>
      </c>
      <c r="E99" s="91">
        <f t="shared" si="15"/>
        <v>31674</v>
      </c>
      <c r="F99" s="91">
        <f t="shared" ref="F99" si="16">F93+F97</f>
        <v>34641</v>
      </c>
      <c r="G99" s="129">
        <f t="shared" si="12"/>
        <v>2967</v>
      </c>
      <c r="H99" s="174">
        <f t="shared" si="13"/>
        <v>109.36730441371472</v>
      </c>
    </row>
    <row r="100" spans="1:8" s="20" customFormat="1" ht="33" customHeight="1">
      <c r="A100" s="181" t="s">
        <v>98</v>
      </c>
      <c r="B100" s="182">
        <v>6030</v>
      </c>
      <c r="C100" s="90">
        <v>25589</v>
      </c>
      <c r="D100" s="90">
        <v>25858</v>
      </c>
      <c r="E100" s="90">
        <v>24383</v>
      </c>
      <c r="F100" s="90">
        <v>25858</v>
      </c>
      <c r="G100" s="82">
        <f t="shared" si="12"/>
        <v>1475</v>
      </c>
      <c r="H100" s="173">
        <f t="shared" si="13"/>
        <v>106.04929664110242</v>
      </c>
    </row>
    <row r="101" spans="1:8" s="20" customFormat="1" ht="33" customHeight="1">
      <c r="A101" s="181" t="s">
        <v>105</v>
      </c>
      <c r="B101" s="182">
        <v>6040</v>
      </c>
      <c r="C101" s="90">
        <v>3198</v>
      </c>
      <c r="D101" s="90">
        <v>2157</v>
      </c>
      <c r="E101" s="90">
        <v>1691</v>
      </c>
      <c r="F101" s="90">
        <v>2157</v>
      </c>
      <c r="G101" s="82">
        <f t="shared" si="12"/>
        <v>466</v>
      </c>
      <c r="H101" s="173">
        <f t="shared" si="13"/>
        <v>127.55765819041986</v>
      </c>
    </row>
    <row r="102" spans="1:8" s="20" customFormat="1" ht="33" customHeight="1">
      <c r="A102" s="181" t="s">
        <v>106</v>
      </c>
      <c r="B102" s="180">
        <v>6050</v>
      </c>
      <c r="C102" s="90">
        <v>7586</v>
      </c>
      <c r="D102" s="90">
        <v>6626</v>
      </c>
      <c r="E102" s="90">
        <v>5600</v>
      </c>
      <c r="F102" s="90">
        <v>6626</v>
      </c>
      <c r="G102" s="82">
        <f t="shared" si="12"/>
        <v>1026</v>
      </c>
      <c r="H102" s="173">
        <f t="shared" si="13"/>
        <v>118.32142857142858</v>
      </c>
    </row>
    <row r="103" spans="1:8" s="20" customFormat="1" ht="27.75" customHeight="1">
      <c r="A103" s="179" t="s">
        <v>145</v>
      </c>
      <c r="B103" s="183">
        <v>6060</v>
      </c>
      <c r="C103" s="91">
        <f>SUM(C101:C102)</f>
        <v>10784</v>
      </c>
      <c r="D103" s="91">
        <f>SUM(D101:D102)</f>
        <v>8783</v>
      </c>
      <c r="E103" s="91">
        <f>SUM(E101:E102)</f>
        <v>7291</v>
      </c>
      <c r="F103" s="91">
        <f>SUM(F101:F102)</f>
        <v>8783</v>
      </c>
      <c r="G103" s="129">
        <f t="shared" si="12"/>
        <v>1492</v>
      </c>
      <c r="H103" s="174">
        <f t="shared" si="13"/>
        <v>120.46358524207928</v>
      </c>
    </row>
    <row r="104" spans="1:8" s="20" customFormat="1" ht="28.5" customHeight="1">
      <c r="A104" s="181" t="s">
        <v>323</v>
      </c>
      <c r="B104" s="182">
        <v>6070</v>
      </c>
      <c r="C104" s="90">
        <v>0</v>
      </c>
      <c r="D104" s="90">
        <v>0</v>
      </c>
      <c r="E104" s="90">
        <v>0</v>
      </c>
      <c r="F104" s="90">
        <v>0</v>
      </c>
      <c r="G104" s="82">
        <f t="shared" si="12"/>
        <v>0</v>
      </c>
      <c r="H104" s="172" t="e">
        <f t="shared" si="13"/>
        <v>#DIV/0!</v>
      </c>
    </row>
    <row r="105" spans="1:8" s="20" customFormat="1" ht="28.5" customHeight="1">
      <c r="A105" s="181" t="s">
        <v>324</v>
      </c>
      <c r="B105" s="180">
        <v>6080</v>
      </c>
      <c r="C105" s="90">
        <v>3198</v>
      </c>
      <c r="D105" s="90">
        <v>2157</v>
      </c>
      <c r="E105" s="90">
        <v>2117</v>
      </c>
      <c r="F105" s="90">
        <v>2157</v>
      </c>
      <c r="G105" s="82">
        <f t="shared" si="12"/>
        <v>40</v>
      </c>
      <c r="H105" s="173">
        <f t="shared" si="13"/>
        <v>101.88946622579121</v>
      </c>
    </row>
    <row r="106" spans="1:8" s="20" customFormat="1" ht="27.75" customHeight="1">
      <c r="A106" s="179" t="s">
        <v>325</v>
      </c>
      <c r="B106" s="183">
        <v>6090</v>
      </c>
      <c r="C106" s="91">
        <f>C100+C103</f>
        <v>36373</v>
      </c>
      <c r="D106" s="91">
        <f>D100+D103</f>
        <v>34641</v>
      </c>
      <c r="E106" s="91">
        <f>E100+E103</f>
        <v>31674</v>
      </c>
      <c r="F106" s="91">
        <f>F100+F103</f>
        <v>34641</v>
      </c>
      <c r="G106" s="129">
        <f t="shared" si="12"/>
        <v>2967</v>
      </c>
      <c r="H106" s="174">
        <f t="shared" si="13"/>
        <v>109.36730441371472</v>
      </c>
    </row>
    <row r="107" spans="1:8" s="20" customFormat="1" ht="27.75" customHeight="1" thickBot="1">
      <c r="A107" s="179" t="s">
        <v>326</v>
      </c>
      <c r="B107" s="194">
        <v>6099</v>
      </c>
      <c r="C107" s="195">
        <f>C99-C106</f>
        <v>0</v>
      </c>
      <c r="D107" s="195">
        <f>D99-D106</f>
        <v>0</v>
      </c>
      <c r="E107" s="195">
        <f>E99-E106</f>
        <v>0</v>
      </c>
      <c r="F107" s="195">
        <f>F99-F106</f>
        <v>0</v>
      </c>
      <c r="G107" s="171">
        <f t="shared" ref="G107" si="17">D107-C107</f>
        <v>0</v>
      </c>
      <c r="H107" s="172" t="e">
        <f t="shared" ref="H107" si="18">(D107/C107)*100</f>
        <v>#DIV/0!</v>
      </c>
    </row>
    <row r="108" spans="1:8" s="20" customFormat="1" ht="26.25" customHeight="1" thickBot="1">
      <c r="A108" s="513" t="s">
        <v>239</v>
      </c>
      <c r="B108" s="514"/>
      <c r="C108" s="514"/>
      <c r="D108" s="514"/>
      <c r="E108" s="514"/>
      <c r="F108" s="514"/>
      <c r="G108" s="514"/>
      <c r="H108" s="515"/>
    </row>
    <row r="109" spans="1:8" s="20" customFormat="1" ht="27.75" customHeight="1">
      <c r="A109" s="179" t="s">
        <v>280</v>
      </c>
      <c r="B109" s="183" t="s">
        <v>240</v>
      </c>
      <c r="C109" s="91">
        <f>SUM(C110:C112)</f>
        <v>0</v>
      </c>
      <c r="D109" s="91">
        <f>SUM(D110:D112)</f>
        <v>0</v>
      </c>
      <c r="E109" s="178">
        <f>SUM(E110:E112)</f>
        <v>0</v>
      </c>
      <c r="F109" s="178">
        <f>SUM(F110:F112)</f>
        <v>0</v>
      </c>
      <c r="G109" s="129">
        <f t="shared" ref="G109:G116" si="19">F109-E109</f>
        <v>0</v>
      </c>
      <c r="H109" s="167" t="e">
        <f t="shared" ref="H109:H118" si="20">(F109/E109)*100</f>
        <v>#DIV/0!</v>
      </c>
    </row>
    <row r="110" spans="1:8" s="20" customFormat="1" ht="30" customHeight="1">
      <c r="A110" s="181" t="s">
        <v>295</v>
      </c>
      <c r="B110" s="182" t="s">
        <v>242</v>
      </c>
      <c r="C110" s="90">
        <v>0</v>
      </c>
      <c r="D110" s="90">
        <v>0</v>
      </c>
      <c r="E110" s="90">
        <v>0</v>
      </c>
      <c r="F110" s="90">
        <v>0</v>
      </c>
      <c r="G110" s="82">
        <f t="shared" si="19"/>
        <v>0</v>
      </c>
      <c r="H110" s="167" t="e">
        <f t="shared" si="20"/>
        <v>#DIV/0!</v>
      </c>
    </row>
    <row r="111" spans="1:8" s="20" customFormat="1" ht="29.25" customHeight="1">
      <c r="A111" s="181" t="s">
        <v>296</v>
      </c>
      <c r="B111" s="182" t="s">
        <v>243</v>
      </c>
      <c r="C111" s="90">
        <v>0</v>
      </c>
      <c r="D111" s="90">
        <v>0</v>
      </c>
      <c r="E111" s="90">
        <f>'6.1. Інша інфо_1'!F57</f>
        <v>0</v>
      </c>
      <c r="F111" s="90">
        <f>'6.1. Інша інфо_1'!H57</f>
        <v>0</v>
      </c>
      <c r="G111" s="171">
        <f t="shared" si="19"/>
        <v>0</v>
      </c>
      <c r="H111" s="173"/>
    </row>
    <row r="112" spans="1:8" s="20" customFormat="1" ht="33" customHeight="1">
      <c r="A112" s="181" t="s">
        <v>297</v>
      </c>
      <c r="B112" s="182" t="s">
        <v>244</v>
      </c>
      <c r="C112" s="90">
        <v>0</v>
      </c>
      <c r="D112" s="90">
        <v>0</v>
      </c>
      <c r="E112" s="90">
        <f>'6.1. Інша інфо_1'!F60</f>
        <v>0</v>
      </c>
      <c r="F112" s="90">
        <f>'6.1. Інша інфо_1'!H60</f>
        <v>0</v>
      </c>
      <c r="G112" s="171">
        <f t="shared" si="19"/>
        <v>0</v>
      </c>
      <c r="H112" s="173"/>
    </row>
    <row r="113" spans="1:8" s="20" customFormat="1" ht="27.75" customHeight="1">
      <c r="A113" s="179" t="s">
        <v>281</v>
      </c>
      <c r="B113" s="183" t="s">
        <v>241</v>
      </c>
      <c r="C113" s="91">
        <f>SUM(C114:C116)</f>
        <v>-905</v>
      </c>
      <c r="D113" s="91">
        <f>SUM(D114:D116)</f>
        <v>-1041</v>
      </c>
      <c r="E113" s="91">
        <f>SUM(E114:E116)</f>
        <v>-1207</v>
      </c>
      <c r="F113" s="91">
        <f>SUM(F114:F116)</f>
        <v>-1041</v>
      </c>
      <c r="G113" s="129">
        <f t="shared" si="19"/>
        <v>166</v>
      </c>
      <c r="H113" s="174">
        <f t="shared" si="20"/>
        <v>86.246893123446569</v>
      </c>
    </row>
    <row r="114" spans="1:8" s="20" customFormat="1" ht="29.25" customHeight="1">
      <c r="A114" s="181" t="s">
        <v>295</v>
      </c>
      <c r="B114" s="182" t="s">
        <v>245</v>
      </c>
      <c r="C114" s="90">
        <v>-905</v>
      </c>
      <c r="D114" s="90">
        <v>-1041</v>
      </c>
      <c r="E114" s="90">
        <v>-1207</v>
      </c>
      <c r="F114" s="90">
        <v>-1041</v>
      </c>
      <c r="G114" s="82">
        <f t="shared" si="19"/>
        <v>166</v>
      </c>
      <c r="H114" s="173">
        <f t="shared" si="20"/>
        <v>86.246893123446569</v>
      </c>
    </row>
    <row r="115" spans="1:8" s="20" customFormat="1" ht="28.5" customHeight="1">
      <c r="A115" s="181" t="s">
        <v>296</v>
      </c>
      <c r="B115" s="182" t="s">
        <v>246</v>
      </c>
      <c r="C115" s="196">
        <v>0</v>
      </c>
      <c r="D115" s="90">
        <v>0</v>
      </c>
      <c r="E115" s="90">
        <v>0</v>
      </c>
      <c r="F115" s="90">
        <v>0</v>
      </c>
      <c r="G115" s="171">
        <f t="shared" si="19"/>
        <v>0</v>
      </c>
      <c r="H115" s="173"/>
    </row>
    <row r="116" spans="1:8" s="20" customFormat="1" ht="26.25" customHeight="1" thickBot="1">
      <c r="A116" s="181" t="s">
        <v>297</v>
      </c>
      <c r="B116" s="182" t="s">
        <v>247</v>
      </c>
      <c r="C116" s="90">
        <v>0</v>
      </c>
      <c r="D116" s="90">
        <v>0</v>
      </c>
      <c r="E116" s="90">
        <f>'6.1. Інша інфо_1'!J60</f>
        <v>0</v>
      </c>
      <c r="F116" s="90">
        <f>'6.1. Інша інфо_1'!L60</f>
        <v>0</v>
      </c>
      <c r="G116" s="90">
        <f t="shared" si="19"/>
        <v>0</v>
      </c>
      <c r="H116" s="167" t="e">
        <f t="shared" si="20"/>
        <v>#DIV/0!</v>
      </c>
    </row>
    <row r="117" spans="1:8" s="20" customFormat="1" ht="26.25" customHeight="1" thickBot="1">
      <c r="A117" s="513" t="s">
        <v>248</v>
      </c>
      <c r="B117" s="514"/>
      <c r="C117" s="514"/>
      <c r="D117" s="514"/>
      <c r="E117" s="514"/>
      <c r="F117" s="514"/>
      <c r="G117" s="514"/>
      <c r="H117" s="515"/>
    </row>
    <row r="118" spans="1:8" s="20" customFormat="1" ht="64.5" customHeight="1">
      <c r="A118" s="166" t="s">
        <v>422</v>
      </c>
      <c r="B118" s="197" t="s">
        <v>249</v>
      </c>
      <c r="C118" s="198">
        <f>SUM(C119:C121)</f>
        <v>144</v>
      </c>
      <c r="D118" s="198">
        <f>SUM(D119:D121)</f>
        <v>134</v>
      </c>
      <c r="E118" s="198">
        <f>SUM(E119:E121)</f>
        <v>155</v>
      </c>
      <c r="F118" s="198">
        <f>SUM(F119:F121)</f>
        <v>134</v>
      </c>
      <c r="G118" s="198">
        <f>F118-E118</f>
        <v>-21</v>
      </c>
      <c r="H118" s="199">
        <f t="shared" si="20"/>
        <v>86.451612903225808</v>
      </c>
    </row>
    <row r="119" spans="1:8" s="20" customFormat="1" ht="27" customHeight="1">
      <c r="A119" s="181" t="s">
        <v>155</v>
      </c>
      <c r="B119" s="182" t="s">
        <v>250</v>
      </c>
      <c r="C119" s="200">
        <f>'6.1. Інша інфо_1'!C11</f>
        <v>1</v>
      </c>
      <c r="D119" s="200">
        <f>'6.1. Інша інфо_1'!I11</f>
        <v>1</v>
      </c>
      <c r="E119" s="200">
        <f>'6.1. Інша інфо_1'!F11</f>
        <v>1</v>
      </c>
      <c r="F119" s="200">
        <f>'6.1. Інша інфо_1'!I11</f>
        <v>1</v>
      </c>
      <c r="G119" s="198">
        <f>F119-E119</f>
        <v>0</v>
      </c>
      <c r="H119" s="201">
        <f>(F119/E119)*100</f>
        <v>100</v>
      </c>
    </row>
    <row r="120" spans="1:8" s="20" customFormat="1" ht="28.5" customHeight="1">
      <c r="A120" s="181" t="s">
        <v>154</v>
      </c>
      <c r="B120" s="182" t="s">
        <v>251</v>
      </c>
      <c r="C120" s="200">
        <f>'6.1. Інша інфо_1'!C12</f>
        <v>9</v>
      </c>
      <c r="D120" s="200">
        <f>'6.1. Інша інфо_1'!I12</f>
        <v>9</v>
      </c>
      <c r="E120" s="200">
        <f>'6.1. Інша інфо_1'!F12</f>
        <v>10</v>
      </c>
      <c r="F120" s="200">
        <f>'6.1. Інша інфо_1'!I12</f>
        <v>9</v>
      </c>
      <c r="G120" s="188">
        <f t="shared" ref="G120:G126" si="21">F120-E120</f>
        <v>-1</v>
      </c>
      <c r="H120" s="201">
        <f t="shared" ref="H120:H126" si="22">(F120/E120)*100</f>
        <v>90</v>
      </c>
    </row>
    <row r="121" spans="1:8" s="20" customFormat="1" ht="27" customHeight="1">
      <c r="A121" s="181" t="s">
        <v>156</v>
      </c>
      <c r="B121" s="182" t="s">
        <v>252</v>
      </c>
      <c r="C121" s="200">
        <f>'6.1. Інша інфо_1'!C13</f>
        <v>134</v>
      </c>
      <c r="D121" s="200">
        <f>'6.1. Інша інфо_1'!I13</f>
        <v>124</v>
      </c>
      <c r="E121" s="200">
        <f>'6.1. Інша інфо_1'!F13</f>
        <v>144</v>
      </c>
      <c r="F121" s="200">
        <f>'6.1. Інша інфо_1'!I13</f>
        <v>124</v>
      </c>
      <c r="G121" s="188">
        <f t="shared" si="21"/>
        <v>-20</v>
      </c>
      <c r="H121" s="201">
        <f t="shared" si="22"/>
        <v>86.111111111111114</v>
      </c>
    </row>
    <row r="122" spans="1:8" s="20" customFormat="1" ht="27.75" customHeight="1">
      <c r="A122" s="179" t="s">
        <v>5</v>
      </c>
      <c r="B122" s="183" t="s">
        <v>253</v>
      </c>
      <c r="C122" s="91">
        <f>C54</f>
        <v>21701</v>
      </c>
      <c r="D122" s="91">
        <f>'6.1. Інша інфо_1'!I18</f>
        <v>24283</v>
      </c>
      <c r="E122" s="91">
        <f>E54</f>
        <v>24465</v>
      </c>
      <c r="F122" s="91">
        <f>F54</f>
        <v>24283</v>
      </c>
      <c r="G122" s="129">
        <f t="shared" si="21"/>
        <v>-182</v>
      </c>
      <c r="H122" s="174">
        <f t="shared" si="22"/>
        <v>99.256080114449205</v>
      </c>
    </row>
    <row r="123" spans="1:8" s="20" customFormat="1" ht="44.25" customHeight="1">
      <c r="A123" s="166" t="s">
        <v>442</v>
      </c>
      <c r="B123" s="197" t="s">
        <v>254</v>
      </c>
      <c r="C123" s="129">
        <f>'6.1. Інша інфо_1'!C22:E22</f>
        <v>12558</v>
      </c>
      <c r="D123" s="95">
        <f>'6.1. Інша інфо_1'!I22</f>
        <v>15101</v>
      </c>
      <c r="E123" s="129">
        <f>'6.1. Інша інфо_1'!F22</f>
        <v>13153</v>
      </c>
      <c r="F123" s="95">
        <f>'6.1. Інша інфо_1'!I22</f>
        <v>15101</v>
      </c>
      <c r="G123" s="95">
        <f t="shared" si="21"/>
        <v>1948</v>
      </c>
      <c r="H123" s="165">
        <f t="shared" si="22"/>
        <v>114.81030943510986</v>
      </c>
    </row>
    <row r="124" spans="1:8" s="20" customFormat="1" ht="28.5" customHeight="1">
      <c r="A124" s="181" t="s">
        <v>155</v>
      </c>
      <c r="B124" s="182" t="s">
        <v>255</v>
      </c>
      <c r="C124" s="90">
        <f>'6.1. Інша інфо_1'!C23:E23</f>
        <v>34167</v>
      </c>
      <c r="D124" s="90">
        <f>'6.1. Інша інфо_1'!I23</f>
        <v>33083</v>
      </c>
      <c r="E124" s="90">
        <f>'6.1. Інша інфо_1'!F23</f>
        <v>55833</v>
      </c>
      <c r="F124" s="161">
        <f>'6.1. Інша інфо_1'!I23</f>
        <v>33083</v>
      </c>
      <c r="G124" s="80">
        <f t="shared" si="21"/>
        <v>-22750</v>
      </c>
      <c r="H124" s="162">
        <f t="shared" si="22"/>
        <v>59.253488080525848</v>
      </c>
    </row>
    <row r="125" spans="1:8" s="20" customFormat="1" ht="30" customHeight="1">
      <c r="A125" s="181" t="s">
        <v>154</v>
      </c>
      <c r="B125" s="182" t="s">
        <v>256</v>
      </c>
      <c r="C125" s="90">
        <f>'6.1. Інша інфо_1'!C24:E24</f>
        <v>23352</v>
      </c>
      <c r="D125" s="90">
        <f>'6.1. Інша інфо_1'!I24</f>
        <v>24870</v>
      </c>
      <c r="E125" s="90">
        <f>'6.1. Інша інфо_1'!F24</f>
        <v>28375</v>
      </c>
      <c r="F125" s="161">
        <f>'6.1. Інша інфо_1'!I24</f>
        <v>24870</v>
      </c>
      <c r="G125" s="80">
        <f t="shared" si="21"/>
        <v>-3505</v>
      </c>
      <c r="H125" s="162">
        <f t="shared" si="22"/>
        <v>87.647577092511014</v>
      </c>
    </row>
    <row r="126" spans="1:8" s="20" customFormat="1" ht="33" customHeight="1">
      <c r="A126" s="181" t="s">
        <v>156</v>
      </c>
      <c r="B126" s="180" t="s">
        <v>257</v>
      </c>
      <c r="C126" s="90">
        <f>'6.1. Інша інфо_1'!C25:E25</f>
        <v>11672</v>
      </c>
      <c r="D126" s="90">
        <f>'6.1. Інша інфо_1'!I25</f>
        <v>14247</v>
      </c>
      <c r="E126" s="90">
        <f>'6.1. Інша інфо_1'!F25</f>
        <v>11800</v>
      </c>
      <c r="F126" s="161">
        <f>'6.1. Інша інфо_1'!I25</f>
        <v>14247</v>
      </c>
      <c r="G126" s="80">
        <f t="shared" si="21"/>
        <v>2447</v>
      </c>
      <c r="H126" s="162">
        <f t="shared" si="22"/>
        <v>120.73728813559322</v>
      </c>
    </row>
    <row r="127" spans="1:8" s="20" customFormat="1" ht="33" customHeight="1">
      <c r="A127" s="202"/>
      <c r="B127" s="203"/>
      <c r="C127" s="204"/>
      <c r="D127" s="204"/>
      <c r="E127" s="204"/>
      <c r="F127" s="205"/>
      <c r="G127" s="205"/>
      <c r="H127" s="206"/>
    </row>
    <row r="128" spans="1:8" s="20" customFormat="1" ht="21.75" customHeight="1">
      <c r="A128" s="202"/>
      <c r="B128" s="203"/>
      <c r="C128" s="204"/>
      <c r="D128" s="204"/>
      <c r="E128" s="204"/>
      <c r="F128" s="205"/>
      <c r="G128" s="205"/>
      <c r="H128" s="206"/>
    </row>
    <row r="129" spans="1:9" s="20" customFormat="1" ht="33" customHeight="1">
      <c r="A129" s="202"/>
      <c r="B129" s="203"/>
      <c r="C129" s="204"/>
      <c r="D129" s="204"/>
      <c r="E129" s="204"/>
      <c r="F129" s="205"/>
      <c r="G129" s="205"/>
      <c r="H129" s="206"/>
    </row>
    <row r="130" spans="1:9" s="66" customFormat="1" ht="34.5" customHeight="1">
      <c r="A130" s="105" t="s">
        <v>464</v>
      </c>
      <c r="B130" s="106"/>
      <c r="C130" s="510" t="s">
        <v>80</v>
      </c>
      <c r="D130" s="511"/>
      <c r="E130" s="511"/>
      <c r="F130" s="511"/>
      <c r="G130" s="509" t="s">
        <v>579</v>
      </c>
      <c r="H130" s="509"/>
    </row>
    <row r="131" spans="1:9" s="67" customFormat="1" ht="20.100000000000001" customHeight="1">
      <c r="A131" s="469" t="s">
        <v>65</v>
      </c>
      <c r="B131" s="207"/>
      <c r="C131" s="512" t="s">
        <v>66</v>
      </c>
      <c r="D131" s="512"/>
      <c r="E131" s="512"/>
      <c r="F131" s="512"/>
      <c r="G131" s="508" t="s">
        <v>77</v>
      </c>
      <c r="H131" s="508"/>
      <c r="I131" s="468"/>
    </row>
    <row r="132" spans="1:9">
      <c r="A132" s="208"/>
    </row>
    <row r="133" spans="1:9">
      <c r="A133" s="208"/>
    </row>
    <row r="134" spans="1:9">
      <c r="A134" s="208"/>
    </row>
    <row r="135" spans="1:9">
      <c r="A135" s="208"/>
    </row>
    <row r="136" spans="1:9">
      <c r="A136" s="208"/>
    </row>
    <row r="137" spans="1:9">
      <c r="A137" s="208"/>
    </row>
    <row r="138" spans="1:9">
      <c r="A138" s="208"/>
    </row>
    <row r="139" spans="1:9">
      <c r="A139" s="208"/>
    </row>
    <row r="140" spans="1:9">
      <c r="A140" s="208"/>
    </row>
    <row r="141" spans="1:9">
      <c r="A141" s="208"/>
    </row>
    <row r="142" spans="1:9">
      <c r="A142" s="208"/>
    </row>
    <row r="143" spans="1:9">
      <c r="A143" s="208"/>
    </row>
    <row r="144" spans="1:9">
      <c r="A144" s="208"/>
    </row>
    <row r="145" spans="1:1">
      <c r="A145" s="208"/>
    </row>
    <row r="146" spans="1:1">
      <c r="A146" s="208"/>
    </row>
    <row r="147" spans="1:1">
      <c r="A147" s="208"/>
    </row>
    <row r="148" spans="1:1">
      <c r="A148" s="208"/>
    </row>
    <row r="149" spans="1:1">
      <c r="A149" s="208"/>
    </row>
    <row r="150" spans="1:1">
      <c r="A150" s="208"/>
    </row>
    <row r="151" spans="1:1">
      <c r="A151" s="208"/>
    </row>
    <row r="152" spans="1:1">
      <c r="A152" s="208"/>
    </row>
    <row r="153" spans="1:1">
      <c r="A153" s="208"/>
    </row>
    <row r="154" spans="1:1">
      <c r="A154" s="208"/>
    </row>
    <row r="155" spans="1:1">
      <c r="A155" s="208"/>
    </row>
    <row r="156" spans="1:1">
      <c r="A156" s="208"/>
    </row>
    <row r="157" spans="1:1">
      <c r="A157" s="208"/>
    </row>
    <row r="158" spans="1:1">
      <c r="A158" s="208"/>
    </row>
    <row r="159" spans="1:1">
      <c r="A159" s="208"/>
    </row>
    <row r="160" spans="1:1">
      <c r="A160" s="208"/>
    </row>
    <row r="161" spans="1:1">
      <c r="A161" s="208"/>
    </row>
    <row r="162" spans="1:1">
      <c r="A162" s="208"/>
    </row>
    <row r="163" spans="1:1">
      <c r="A163" s="208"/>
    </row>
    <row r="164" spans="1:1">
      <c r="A164" s="208"/>
    </row>
    <row r="165" spans="1:1">
      <c r="A165" s="208"/>
    </row>
    <row r="166" spans="1:1">
      <c r="A166" s="208"/>
    </row>
    <row r="167" spans="1:1">
      <c r="A167" s="208"/>
    </row>
    <row r="168" spans="1:1">
      <c r="A168" s="208"/>
    </row>
    <row r="169" spans="1:1">
      <c r="A169" s="208"/>
    </row>
    <row r="170" spans="1:1">
      <c r="A170" s="208"/>
    </row>
    <row r="171" spans="1:1">
      <c r="A171" s="208"/>
    </row>
    <row r="172" spans="1:1">
      <c r="A172" s="208"/>
    </row>
    <row r="173" spans="1:1">
      <c r="A173" s="208"/>
    </row>
    <row r="174" spans="1:1">
      <c r="A174" s="208"/>
    </row>
    <row r="175" spans="1:1">
      <c r="A175" s="208"/>
    </row>
    <row r="176" spans="1:1">
      <c r="A176" s="208"/>
    </row>
    <row r="177" spans="1:1">
      <c r="A177" s="208"/>
    </row>
    <row r="178" spans="1:1">
      <c r="A178" s="208"/>
    </row>
    <row r="179" spans="1:1">
      <c r="A179" s="208"/>
    </row>
    <row r="180" spans="1:1">
      <c r="A180" s="208"/>
    </row>
    <row r="181" spans="1:1">
      <c r="A181" s="208"/>
    </row>
    <row r="182" spans="1:1">
      <c r="A182" s="208"/>
    </row>
    <row r="183" spans="1:1">
      <c r="A183" s="208"/>
    </row>
    <row r="184" spans="1:1">
      <c r="A184" s="208"/>
    </row>
    <row r="185" spans="1:1">
      <c r="A185" s="208"/>
    </row>
    <row r="186" spans="1:1">
      <c r="A186" s="208"/>
    </row>
    <row r="187" spans="1:1">
      <c r="A187" s="208"/>
    </row>
    <row r="188" spans="1:1">
      <c r="A188" s="208"/>
    </row>
    <row r="189" spans="1:1">
      <c r="A189" s="208"/>
    </row>
    <row r="190" spans="1:1">
      <c r="A190" s="208"/>
    </row>
    <row r="191" spans="1:1">
      <c r="A191" s="208"/>
    </row>
    <row r="192" spans="1:1">
      <c r="A192" s="208"/>
    </row>
    <row r="193" spans="1:1">
      <c r="A193" s="208"/>
    </row>
    <row r="194" spans="1:1">
      <c r="A194" s="208"/>
    </row>
    <row r="195" spans="1:1">
      <c r="A195" s="208"/>
    </row>
    <row r="196" spans="1:1">
      <c r="A196" s="208"/>
    </row>
    <row r="197" spans="1:1">
      <c r="A197" s="208"/>
    </row>
    <row r="198" spans="1:1">
      <c r="A198" s="208"/>
    </row>
    <row r="199" spans="1:1">
      <c r="A199" s="208"/>
    </row>
    <row r="200" spans="1:1">
      <c r="A200" s="208"/>
    </row>
    <row r="201" spans="1:1">
      <c r="A201" s="208"/>
    </row>
    <row r="202" spans="1:1">
      <c r="A202" s="208"/>
    </row>
    <row r="203" spans="1:1">
      <c r="A203" s="208"/>
    </row>
    <row r="204" spans="1:1">
      <c r="A204" s="208"/>
    </row>
    <row r="205" spans="1:1">
      <c r="A205" s="208"/>
    </row>
    <row r="206" spans="1:1">
      <c r="A206" s="208"/>
    </row>
    <row r="207" spans="1:1">
      <c r="A207" s="208"/>
    </row>
    <row r="208" spans="1:1">
      <c r="A208" s="208"/>
    </row>
    <row r="209" spans="1:1">
      <c r="A209" s="208"/>
    </row>
    <row r="210" spans="1:1">
      <c r="A210" s="208"/>
    </row>
    <row r="211" spans="1:1">
      <c r="A211" s="208"/>
    </row>
    <row r="212" spans="1:1">
      <c r="A212" s="208"/>
    </row>
    <row r="213" spans="1:1">
      <c r="A213" s="208"/>
    </row>
    <row r="214" spans="1:1">
      <c r="A214" s="208"/>
    </row>
    <row r="215" spans="1:1">
      <c r="A215" s="208"/>
    </row>
    <row r="216" spans="1:1">
      <c r="A216" s="208"/>
    </row>
    <row r="217" spans="1:1">
      <c r="A217" s="208"/>
    </row>
    <row r="218" spans="1:1">
      <c r="A218" s="208"/>
    </row>
    <row r="219" spans="1:1">
      <c r="A219" s="208"/>
    </row>
    <row r="220" spans="1:1">
      <c r="A220" s="208"/>
    </row>
    <row r="221" spans="1:1">
      <c r="A221" s="208"/>
    </row>
    <row r="222" spans="1:1">
      <c r="A222" s="208"/>
    </row>
    <row r="223" spans="1:1">
      <c r="A223" s="208"/>
    </row>
    <row r="224" spans="1:1">
      <c r="A224" s="208"/>
    </row>
    <row r="225" spans="1:1">
      <c r="A225" s="208"/>
    </row>
    <row r="226" spans="1:1">
      <c r="A226" s="208"/>
    </row>
    <row r="227" spans="1:1">
      <c r="A227" s="208"/>
    </row>
    <row r="228" spans="1:1">
      <c r="A228" s="208"/>
    </row>
    <row r="229" spans="1:1">
      <c r="A229" s="208"/>
    </row>
    <row r="230" spans="1:1">
      <c r="A230" s="208"/>
    </row>
    <row r="231" spans="1:1">
      <c r="A231" s="208"/>
    </row>
    <row r="232" spans="1:1">
      <c r="A232" s="208"/>
    </row>
    <row r="233" spans="1:1">
      <c r="A233" s="208"/>
    </row>
    <row r="234" spans="1:1">
      <c r="A234" s="208"/>
    </row>
    <row r="235" spans="1:1">
      <c r="A235" s="208"/>
    </row>
    <row r="236" spans="1:1">
      <c r="A236" s="208"/>
    </row>
    <row r="237" spans="1:1">
      <c r="A237" s="208"/>
    </row>
    <row r="238" spans="1:1">
      <c r="A238" s="208"/>
    </row>
    <row r="239" spans="1:1">
      <c r="A239" s="208"/>
    </row>
    <row r="240" spans="1:1">
      <c r="A240" s="208"/>
    </row>
    <row r="241" spans="1:1">
      <c r="A241" s="208"/>
    </row>
    <row r="242" spans="1:1">
      <c r="A242" s="208"/>
    </row>
    <row r="243" spans="1:1">
      <c r="A243" s="208"/>
    </row>
    <row r="244" spans="1:1">
      <c r="A244" s="208"/>
    </row>
    <row r="245" spans="1:1">
      <c r="A245" s="208"/>
    </row>
    <row r="246" spans="1:1">
      <c r="A246" s="208"/>
    </row>
    <row r="247" spans="1:1">
      <c r="A247" s="208"/>
    </row>
    <row r="248" spans="1:1">
      <c r="A248" s="208"/>
    </row>
    <row r="249" spans="1:1">
      <c r="A249" s="208"/>
    </row>
    <row r="250" spans="1:1">
      <c r="A250" s="208"/>
    </row>
    <row r="251" spans="1:1">
      <c r="A251" s="208"/>
    </row>
    <row r="252" spans="1:1">
      <c r="A252" s="208"/>
    </row>
    <row r="253" spans="1:1">
      <c r="A253" s="208"/>
    </row>
    <row r="254" spans="1:1">
      <c r="A254" s="208"/>
    </row>
    <row r="255" spans="1:1">
      <c r="A255" s="208"/>
    </row>
    <row r="256" spans="1:1">
      <c r="A256" s="208"/>
    </row>
    <row r="257" spans="1:1">
      <c r="A257" s="208"/>
    </row>
    <row r="258" spans="1:1">
      <c r="A258" s="208"/>
    </row>
    <row r="259" spans="1:1">
      <c r="A259" s="208"/>
    </row>
    <row r="260" spans="1:1">
      <c r="A260" s="208"/>
    </row>
    <row r="261" spans="1:1">
      <c r="A261" s="208"/>
    </row>
    <row r="262" spans="1:1">
      <c r="A262" s="208"/>
    </row>
    <row r="263" spans="1:1">
      <c r="A263" s="208"/>
    </row>
    <row r="264" spans="1:1">
      <c r="A264" s="208"/>
    </row>
    <row r="265" spans="1:1">
      <c r="A265" s="208"/>
    </row>
    <row r="266" spans="1:1">
      <c r="A266" s="208"/>
    </row>
    <row r="267" spans="1:1">
      <c r="A267" s="208"/>
    </row>
    <row r="268" spans="1:1">
      <c r="A268" s="208"/>
    </row>
    <row r="269" spans="1:1">
      <c r="A269" s="208"/>
    </row>
    <row r="270" spans="1:1">
      <c r="A270" s="208"/>
    </row>
    <row r="271" spans="1:1">
      <c r="A271" s="208"/>
    </row>
    <row r="272" spans="1:1">
      <c r="A272" s="208"/>
    </row>
    <row r="273" spans="1:1">
      <c r="A273" s="208"/>
    </row>
    <row r="274" spans="1:1">
      <c r="A274" s="208"/>
    </row>
    <row r="275" spans="1:1">
      <c r="A275" s="208"/>
    </row>
    <row r="276" spans="1:1">
      <c r="A276" s="208"/>
    </row>
    <row r="277" spans="1:1">
      <c r="A277" s="208"/>
    </row>
    <row r="278" spans="1:1">
      <c r="A278" s="208"/>
    </row>
    <row r="279" spans="1:1">
      <c r="A279" s="208"/>
    </row>
    <row r="280" spans="1:1">
      <c r="A280" s="208"/>
    </row>
    <row r="281" spans="1:1">
      <c r="A281" s="208"/>
    </row>
    <row r="282" spans="1:1">
      <c r="A282" s="208"/>
    </row>
    <row r="283" spans="1:1">
      <c r="A283" s="208"/>
    </row>
    <row r="284" spans="1:1">
      <c r="A284" s="208"/>
    </row>
    <row r="285" spans="1:1">
      <c r="A285" s="208"/>
    </row>
    <row r="286" spans="1:1">
      <c r="A286" s="208"/>
    </row>
    <row r="287" spans="1:1">
      <c r="A287" s="208"/>
    </row>
    <row r="288" spans="1:1">
      <c r="A288" s="208"/>
    </row>
    <row r="289" spans="1:1">
      <c r="A289" s="208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</sheetData>
  <mergeCells count="34">
    <mergeCell ref="B9:E9"/>
    <mergeCell ref="B13:F13"/>
    <mergeCell ref="A92:H92"/>
    <mergeCell ref="A108:H108"/>
    <mergeCell ref="A15:H15"/>
    <mergeCell ref="A65:H65"/>
    <mergeCell ref="A73:H73"/>
    <mergeCell ref="A86:H86"/>
    <mergeCell ref="A21:A22"/>
    <mergeCell ref="B21:B22"/>
    <mergeCell ref="A18:H18"/>
    <mergeCell ref="A19:H19"/>
    <mergeCell ref="B10:E10"/>
    <mergeCell ref="A60:H60"/>
    <mergeCell ref="A24:H24"/>
    <mergeCell ref="A59:H59"/>
    <mergeCell ref="G131:H131"/>
    <mergeCell ref="G130:H130"/>
    <mergeCell ref="C130:F130"/>
    <mergeCell ref="C131:F131"/>
    <mergeCell ref="A117:H117"/>
    <mergeCell ref="A16:H16"/>
    <mergeCell ref="C21:D21"/>
    <mergeCell ref="E21:H21"/>
    <mergeCell ref="A17:H17"/>
    <mergeCell ref="B11:E11"/>
    <mergeCell ref="B12:E12"/>
    <mergeCell ref="B6:E6"/>
    <mergeCell ref="B7:E7"/>
    <mergeCell ref="B1:E1"/>
    <mergeCell ref="B2:E2"/>
    <mergeCell ref="B4:E4"/>
    <mergeCell ref="B3:E3"/>
    <mergeCell ref="B5:E5"/>
  </mergeCells>
  <phoneticPr fontId="3" type="noConversion"/>
  <pageMargins left="0.59055118110236227" right="0.59055118110236227" top="0.98425196850393704" bottom="0.59055118110236227" header="0" footer="0"/>
  <pageSetup paperSize="9" scale="50" orientation="landscape" r:id="rId1"/>
  <headerFooter alignWithMargins="0"/>
  <ignoredErrors>
    <ignoredError sqref="G66 H35 H40:H47 H66 H74 C123:C126 H109:H110 H25:H28 C34:G34 G72 G36:H37 C88:H88 G48 H107 F123:G126 H118:H126 H62:H63 H61 H64 H29:H30 H31 H32 H54:H58 C87 C91:H91 G89:H89 G90:H90 H72 D33:G33 H48:H53 H38:H39 H81:H83 H84:H85 H76:H77 G45 H104 H79 H114:H116 H87" evalError="1"/>
    <ignoredError sqref="B75 B109:B116 B118:B126 G4" numberStoredAsText="1"/>
    <ignoredError sqref="E119 D122 E121" formula="1"/>
    <ignoredError sqref="E123:E126" evalError="1" formula="1"/>
    <ignoredError sqref="C103:F103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24"/>
  <sheetViews>
    <sheetView view="pageBreakPreview" zoomScale="65" zoomScaleNormal="75" zoomScaleSheetLayoutView="6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32" sqref="H32"/>
    </sheetView>
  </sheetViews>
  <sheetFormatPr defaultColWidth="9.140625" defaultRowHeight="12.75"/>
  <cols>
    <col min="1" max="1" width="85.5703125" style="4" customWidth="1"/>
    <col min="2" max="2" width="16.85546875" style="4" customWidth="1"/>
    <col min="3" max="7" width="26" style="4" customWidth="1"/>
    <col min="8" max="8" width="40.28515625" style="4" customWidth="1"/>
    <col min="9" max="9" width="9.5703125" style="4" customWidth="1"/>
    <col min="10" max="10" width="9.140625" style="4" customWidth="1"/>
    <col min="11" max="11" width="27.140625" style="4" customWidth="1"/>
    <col min="12" max="16384" width="9.140625" style="4"/>
  </cols>
  <sheetData>
    <row r="1" spans="1:8" ht="24.75" customHeight="1">
      <c r="A1" s="25"/>
      <c r="B1" s="25"/>
      <c r="C1" s="25"/>
      <c r="D1" s="25"/>
      <c r="E1" s="25"/>
      <c r="F1" s="25"/>
      <c r="G1" s="25"/>
      <c r="H1" s="24" t="s">
        <v>344</v>
      </c>
    </row>
    <row r="2" spans="1:8" ht="41.25" customHeight="1">
      <c r="A2" s="582" t="s">
        <v>124</v>
      </c>
      <c r="B2" s="582"/>
      <c r="C2" s="582"/>
      <c r="D2" s="582"/>
      <c r="E2" s="582"/>
      <c r="F2" s="582"/>
      <c r="G2" s="582"/>
      <c r="H2" s="582"/>
    </row>
    <row r="3" spans="1:8" ht="49.5" customHeight="1">
      <c r="A3" s="583" t="s">
        <v>151</v>
      </c>
      <c r="B3" s="583" t="s">
        <v>0</v>
      </c>
      <c r="C3" s="583" t="s">
        <v>76</v>
      </c>
      <c r="D3" s="585" t="s">
        <v>382</v>
      </c>
      <c r="E3" s="585"/>
      <c r="F3" s="585" t="s">
        <v>576</v>
      </c>
      <c r="G3" s="585"/>
      <c r="H3" s="583" t="s">
        <v>168</v>
      </c>
    </row>
    <row r="4" spans="1:8" ht="63" customHeight="1">
      <c r="A4" s="584"/>
      <c r="B4" s="584"/>
      <c r="C4" s="584"/>
      <c r="D4" s="128" t="s">
        <v>588</v>
      </c>
      <c r="E4" s="128" t="s">
        <v>589</v>
      </c>
      <c r="F4" s="2" t="s">
        <v>137</v>
      </c>
      <c r="G4" s="2" t="s">
        <v>138</v>
      </c>
      <c r="H4" s="584"/>
    </row>
    <row r="5" spans="1:8" s="7" customFormat="1" ht="29.25" customHeight="1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</row>
    <row r="6" spans="1:8" s="7" customFormat="1" ht="36" customHeight="1">
      <c r="A6" s="26" t="s">
        <v>111</v>
      </c>
      <c r="B6" s="14"/>
      <c r="C6" s="13"/>
      <c r="D6" s="13"/>
      <c r="E6" s="13"/>
      <c r="F6" s="13"/>
      <c r="G6" s="13"/>
      <c r="H6" s="13"/>
    </row>
    <row r="7" spans="1:8" ht="69.75" customHeight="1">
      <c r="A7" s="10" t="s">
        <v>318</v>
      </c>
      <c r="B7" s="11">
        <v>5000</v>
      </c>
      <c r="C7" s="15" t="s">
        <v>175</v>
      </c>
      <c r="D7" s="60">
        <f>('Осн. фін. пок.'!C27/'Осн. фін. пок.'!C25)*100</f>
        <v>2.3047722342733188</v>
      </c>
      <c r="E7" s="60">
        <f>('Осн. фін. пок.'!D27/'Осн. фін. пок.'!D25)*100</f>
        <v>2.8456861984219377</v>
      </c>
      <c r="F7" s="60">
        <f>('Осн. фін. пок.'!E27/'Осн. фін. пок.'!E25)*100</f>
        <v>6.0231770709142065</v>
      </c>
      <c r="G7" s="60">
        <f>('Осн. фін. пок.'!F27/'Осн. фін. пок.'!F25)*100</f>
        <v>2.8456861984219377</v>
      </c>
      <c r="H7" s="16"/>
    </row>
    <row r="8" spans="1:8" ht="64.5" customHeight="1">
      <c r="A8" s="10" t="s">
        <v>319</v>
      </c>
      <c r="B8" s="11">
        <v>5010</v>
      </c>
      <c r="C8" s="15" t="s">
        <v>175</v>
      </c>
      <c r="D8" s="60">
        <f>('Осн. фін. пок.'!C33/'Осн. фін. пок.'!C25)*100</f>
        <v>3.1914316702819958</v>
      </c>
      <c r="E8" s="60">
        <f>('Осн. фін. пок.'!D33/'Осн. фін. пок.'!D25)*100</f>
        <v>-0.8071400853705859</v>
      </c>
      <c r="F8" s="60">
        <f>('Осн. фін. пок.'!E33/'Осн. фін. пок.'!E25)*100</f>
        <v>2.6467642710668127</v>
      </c>
      <c r="G8" s="60">
        <f>('Осн. фін. пок.'!F33/'Осн. фін. пок.'!F25)*100</f>
        <v>-0.8071400853705859</v>
      </c>
      <c r="H8" s="16"/>
    </row>
    <row r="9" spans="1:8" ht="56.25" customHeight="1">
      <c r="A9" s="16" t="s">
        <v>320</v>
      </c>
      <c r="B9" s="11">
        <v>5020</v>
      </c>
      <c r="C9" s="15" t="s">
        <v>175</v>
      </c>
      <c r="D9" s="60">
        <f>('Осн. фін. пок.'!C46/'Осн. фін. пок.'!C99)*100</f>
        <v>-0.62134000494872577</v>
      </c>
      <c r="E9" s="60">
        <f>('Осн. фін. пок.'!D46/'Осн. фін. пок.'!D99)*100</f>
        <v>-5.1961548454143941E-2</v>
      </c>
      <c r="F9" s="60">
        <f>('Осн. фін. пок.'!E46/'Осн. фін. пок.'!E99)*100</f>
        <v>0</v>
      </c>
      <c r="G9" s="60">
        <f>('Осн. фін. пок.'!F46/'Осн. фін. пок.'!F99)*100</f>
        <v>-5.1961548454143941E-2</v>
      </c>
      <c r="H9" s="16" t="s">
        <v>176</v>
      </c>
    </row>
    <row r="10" spans="1:8" ht="56.25" customHeight="1">
      <c r="A10" s="16" t="s">
        <v>383</v>
      </c>
      <c r="B10" s="11">
        <v>5030</v>
      </c>
      <c r="C10" s="15" t="s">
        <v>175</v>
      </c>
      <c r="D10" s="60">
        <f>('Осн. фін. пок.'!C46/'Осн. фін. пок.'!C100)*100</f>
        <v>-0.88319199656102221</v>
      </c>
      <c r="E10" s="60">
        <f>('Осн. фін. пок.'!D46/'Осн. фін. пок.'!D100)*100</f>
        <v>-6.9610952123134034E-2</v>
      </c>
      <c r="F10" s="60">
        <f>('Осн. фін. пок.'!E46/'Осн. фін. пок.'!E100)*100</f>
        <v>0</v>
      </c>
      <c r="G10" s="60">
        <f>('Осн. фін. пок.'!F46/'Осн. фін. пок.'!F100)*100</f>
        <v>-6.9610952123134034E-2</v>
      </c>
      <c r="H10" s="16"/>
    </row>
    <row r="11" spans="1:8" ht="66.75" customHeight="1">
      <c r="A11" s="16" t="s">
        <v>321</v>
      </c>
      <c r="B11" s="11">
        <v>5040</v>
      </c>
      <c r="C11" s="15" t="s">
        <v>175</v>
      </c>
      <c r="D11" s="60">
        <f>('Осн. фін. пок.'!C46/'Осн. фін. пок.'!C25)*100</f>
        <v>-0.61279826464208242</v>
      </c>
      <c r="E11" s="60">
        <f>('Осн. фін. пок.'!D46/'Осн. фін. пок.'!D25)*100</f>
        <v>-4.6565774155995346E-2</v>
      </c>
      <c r="F11" s="60">
        <f>('Осн. фін. пок.'!E46/'Осн. фін. пок.'!E25)*100</f>
        <v>0</v>
      </c>
      <c r="G11" s="60">
        <f>('Осн. фін. пок.'!F46/'Осн. фін. пок.'!F25)*100</f>
        <v>-4.6565774155995346E-2</v>
      </c>
      <c r="H11" s="16" t="s">
        <v>177</v>
      </c>
    </row>
    <row r="12" spans="1:8" ht="42" customHeight="1">
      <c r="A12" s="26" t="s">
        <v>113</v>
      </c>
      <c r="B12" s="11"/>
      <c r="C12" s="17"/>
      <c r="D12" s="60"/>
      <c r="E12" s="60"/>
      <c r="F12" s="60"/>
      <c r="G12" s="60"/>
      <c r="H12" s="16"/>
    </row>
    <row r="13" spans="1:8" ht="70.5" customHeight="1">
      <c r="A13" s="16" t="s">
        <v>384</v>
      </c>
      <c r="B13" s="11">
        <v>5100</v>
      </c>
      <c r="C13" s="15"/>
      <c r="D13" s="60">
        <f>('Осн. фін. пок.'!C101+'Осн. фін. пок.'!C102)/'Осн. фін. пок.'!C33</f>
        <v>9.1622769753610882</v>
      </c>
      <c r="E13" s="60">
        <f>('Осн. фін. пок.'!D101+'Осн. фін. пок.'!D102)/'Осн. фін. пок.'!D33</f>
        <v>-28.150641025641026</v>
      </c>
      <c r="F13" s="60">
        <f>('Осн. фін. пок.'!E101+'Осн. фін. пок.'!E102)/'Осн. фін. пок.'!E33</f>
        <v>6.5684684684684687</v>
      </c>
      <c r="G13" s="60">
        <f>('Осн. фін. пок.'!F101+'Осн. фін. пок.'!F102)/'Осн. фін. пок.'!F33</f>
        <v>-28.150641025641026</v>
      </c>
      <c r="H13" s="16"/>
    </row>
    <row r="14" spans="1:8" s="7" customFormat="1" ht="73.5" customHeight="1">
      <c r="A14" s="16" t="s">
        <v>385</v>
      </c>
      <c r="B14" s="11">
        <v>5110</v>
      </c>
      <c r="C14" s="15" t="s">
        <v>108</v>
      </c>
      <c r="D14" s="60">
        <f>'Осн. фін. пок.'!C100/('Осн. фін. пок.'!C101+'Осн. фін. пок.'!C102)</f>
        <v>2.3728672106824926</v>
      </c>
      <c r="E14" s="60">
        <f>'Осн. фін. пок.'!D100/('Осн. фін. пок.'!D101+'Осн. фін. пок.'!D102)</f>
        <v>2.9440965501537062</v>
      </c>
      <c r="F14" s="60">
        <f>'Осн. фін. пок.'!E100/('Осн. фін. пок.'!E101+'Осн. фін. пок.'!E102)</f>
        <v>3.3442600466328352</v>
      </c>
      <c r="G14" s="60">
        <f>'Осн. фін. пок.'!F100/('Осн. фін. пок.'!F101+'Осн. фін. пок.'!F102)</f>
        <v>2.9440965501537062</v>
      </c>
      <c r="H14" s="16" t="s">
        <v>178</v>
      </c>
    </row>
    <row r="15" spans="1:8" s="7" customFormat="1" ht="112.5">
      <c r="A15" s="16" t="s">
        <v>386</v>
      </c>
      <c r="B15" s="11">
        <v>5120</v>
      </c>
      <c r="C15" s="15" t="s">
        <v>108</v>
      </c>
      <c r="D15" s="60">
        <f>'Осн. фін. пок.'!C97/'Осн. фін. пок.'!C102</f>
        <v>0.6013709464803586</v>
      </c>
      <c r="E15" s="60">
        <f>'Осн. фін. пок.'!D97/'Осн. фін. пок.'!D102</f>
        <v>0.62782976154542713</v>
      </c>
      <c r="F15" s="60">
        <f>'Осн. фін. пок.'!E97/'Осн. фін. пок.'!E102</f>
        <v>0.64500000000000002</v>
      </c>
      <c r="G15" s="60">
        <f>'Осн. фін. пок.'!F97/'Осн. фін. пок.'!F102</f>
        <v>0.62782976154542713</v>
      </c>
      <c r="H15" s="16" t="s">
        <v>180</v>
      </c>
    </row>
    <row r="16" spans="1:8" ht="33.75" customHeight="1">
      <c r="A16" s="26" t="s">
        <v>112</v>
      </c>
      <c r="B16" s="11"/>
      <c r="C16" s="15"/>
      <c r="D16" s="60"/>
      <c r="E16" s="60"/>
      <c r="F16" s="60"/>
      <c r="G16" s="60"/>
      <c r="H16" s="16"/>
    </row>
    <row r="17" spans="1:11" ht="49.5" customHeight="1">
      <c r="A17" s="16" t="s">
        <v>306</v>
      </c>
      <c r="B17" s="11">
        <v>5200</v>
      </c>
      <c r="C17" s="15"/>
      <c r="D17" s="60">
        <f>'Осн. фін. пок.'!C74/'Осн. фін. пок.'!C56</f>
        <v>0.34478764478764479</v>
      </c>
      <c r="E17" s="60">
        <f>'Осн. фін. пок.'!D74/'Осн. фін. пок.'!D56</f>
        <v>0.2752970094223679</v>
      </c>
      <c r="F17" s="60">
        <f>'Осн. фін. пок.'!E74/'Осн. фін. пок.'!E56</f>
        <v>9.8461538461538461E-2</v>
      </c>
      <c r="G17" s="60">
        <f>'Осн. фін. пок.'!F74/'Осн. фін. пок.'!F56</f>
        <v>0.2752970094223679</v>
      </c>
      <c r="H17" s="16"/>
    </row>
    <row r="18" spans="1:11" ht="92.25" customHeight="1">
      <c r="A18" s="16" t="s">
        <v>307</v>
      </c>
      <c r="B18" s="11">
        <v>5210</v>
      </c>
      <c r="C18" s="15"/>
      <c r="D18" s="60">
        <f>'Осн. фін. пок.'!C74/'Осн. фін. пок.'!C25</f>
        <v>2.4213665943600866E-2</v>
      </c>
      <c r="E18" s="60">
        <f>'Осн. фін. пок.'!D74/'Осн. фін. пок.'!D25</f>
        <v>1.7384555684904927E-2</v>
      </c>
      <c r="F18" s="60">
        <f>'Осн. фін. пок.'!E74/'Осн. фін. пок.'!E25</f>
        <v>6.1042491296676047E-3</v>
      </c>
      <c r="G18" s="60">
        <f>'Осн. фін. пок.'!F74/'Осн. фін. пок.'!F25</f>
        <v>1.7384555684904927E-2</v>
      </c>
      <c r="H18" s="16"/>
    </row>
    <row r="19" spans="1:11" ht="57" customHeight="1">
      <c r="A19" s="16" t="s">
        <v>308</v>
      </c>
      <c r="B19" s="11">
        <v>5220</v>
      </c>
      <c r="C19" s="15" t="s">
        <v>263</v>
      </c>
      <c r="D19" s="60">
        <f>'Осн. фін. пок.'!C96/'Осн. фін. пок.'!C95</f>
        <v>0.49558373414954088</v>
      </c>
      <c r="E19" s="60">
        <f>'Осн. фін. пок.'!D96/'Осн. фін. пок.'!D95</f>
        <v>0.54361106397420667</v>
      </c>
      <c r="F19" s="60">
        <f>'Осн. фін. пок.'!E96/'Осн. фін. пок.'!E95</f>
        <v>0.61431742508324083</v>
      </c>
      <c r="G19" s="60">
        <f>'Осн. фін. пок.'!F96/'Осн. фін. пок.'!F95</f>
        <v>0.54361106397420667</v>
      </c>
      <c r="H19" s="16" t="s">
        <v>179</v>
      </c>
    </row>
    <row r="20" spans="1:11" ht="44.25" customHeight="1">
      <c r="A20" s="26" t="s">
        <v>171</v>
      </c>
      <c r="B20" s="11"/>
      <c r="C20" s="15"/>
      <c r="D20" s="60"/>
      <c r="E20" s="60"/>
      <c r="F20" s="60"/>
      <c r="G20" s="60"/>
      <c r="H20" s="16"/>
    </row>
    <row r="21" spans="1:11" ht="81.75" customHeight="1">
      <c r="A21" s="16" t="s">
        <v>182</v>
      </c>
      <c r="B21" s="11">
        <v>5300</v>
      </c>
      <c r="C21" s="15"/>
      <c r="D21" s="60"/>
      <c r="E21" s="60"/>
      <c r="F21" s="60"/>
      <c r="G21" s="60"/>
      <c r="H21" s="18"/>
    </row>
    <row r="22" spans="1:11" ht="20.25">
      <c r="A22" s="19"/>
      <c r="B22" s="19"/>
      <c r="C22" s="19"/>
      <c r="D22" s="19"/>
      <c r="E22" s="19"/>
      <c r="F22" s="19"/>
      <c r="G22" s="19"/>
      <c r="H22" s="19"/>
      <c r="K22" s="9"/>
    </row>
    <row r="23" spans="1:11" s="66" customFormat="1" ht="27.75" customHeight="1">
      <c r="A23" s="117" t="s">
        <v>464</v>
      </c>
      <c r="B23" s="70"/>
      <c r="C23" s="580" t="s">
        <v>134</v>
      </c>
      <c r="D23" s="580"/>
      <c r="E23" s="71"/>
      <c r="F23" s="586" t="s">
        <v>590</v>
      </c>
      <c r="G23" s="587"/>
      <c r="H23" s="126"/>
    </row>
    <row r="24" spans="1:11" s="74" customFormat="1" ht="15.75">
      <c r="A24" s="72" t="s">
        <v>65</v>
      </c>
      <c r="B24" s="73"/>
      <c r="C24" s="544" t="s">
        <v>66</v>
      </c>
      <c r="D24" s="544"/>
      <c r="E24" s="73"/>
      <c r="F24" s="581" t="s">
        <v>77</v>
      </c>
      <c r="G24" s="581"/>
      <c r="H24" s="581"/>
    </row>
  </sheetData>
  <mergeCells count="11">
    <mergeCell ref="C23:D23"/>
    <mergeCell ref="C24:D24"/>
    <mergeCell ref="F24:H24"/>
    <mergeCell ref="A2:H2"/>
    <mergeCell ref="A3:A4"/>
    <mergeCell ref="B3:B4"/>
    <mergeCell ref="C3:C4"/>
    <mergeCell ref="D3:E3"/>
    <mergeCell ref="F3:G3"/>
    <mergeCell ref="H3:H4"/>
    <mergeCell ref="F23:G23"/>
  </mergeCells>
  <phoneticPr fontId="3" type="noConversion"/>
  <pageMargins left="0.59055118110236227" right="0.59055118110236227" top="0.98425196850393704" bottom="0.59055118110236227" header="0.19685039370078741" footer="0.31496062992125984"/>
  <pageSetup paperSize="9" scale="50" orientation="landscape" r:id="rId1"/>
  <headerFooter alignWithMargins="0"/>
  <ignoredErrors>
    <ignoredError sqref="D7 D19:G19 D9 D11 D13 D15:G15 D8 D18:E18 F18 D17 G18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Y77"/>
  <sheetViews>
    <sheetView view="pageBreakPreview" topLeftCell="A52" zoomScale="65" zoomScaleNormal="75" zoomScaleSheetLayoutView="65" workbookViewId="0">
      <selection activeCell="X41" sqref="X41"/>
    </sheetView>
  </sheetViews>
  <sheetFormatPr defaultColWidth="9.140625" defaultRowHeight="18.75"/>
  <cols>
    <col min="1" max="1" width="44.85546875" style="490" customWidth="1"/>
    <col min="2" max="2" width="17.5703125" style="314" customWidth="1"/>
    <col min="3" max="3" width="15.85546875" style="490" customWidth="1"/>
    <col min="4" max="4" width="16.140625" style="490" customWidth="1"/>
    <col min="5" max="5" width="15.42578125" style="490" customWidth="1"/>
    <col min="6" max="6" width="16.5703125" style="490" customWidth="1"/>
    <col min="7" max="7" width="15.28515625" style="490" customWidth="1"/>
    <col min="8" max="8" width="16.5703125" style="490" customWidth="1"/>
    <col min="9" max="9" width="16.140625" style="490" customWidth="1"/>
    <col min="10" max="10" width="16.42578125" style="490" customWidth="1"/>
    <col min="11" max="12" width="16.5703125" style="490" customWidth="1"/>
    <col min="13" max="15" width="16.7109375" style="490" customWidth="1"/>
    <col min="16" max="16384" width="9.140625" style="490"/>
  </cols>
  <sheetData>
    <row r="1" spans="1:15" ht="20.25">
      <c r="O1" s="499" t="s">
        <v>345</v>
      </c>
    </row>
    <row r="2" spans="1:15" ht="24.75" customHeight="1">
      <c r="A2" s="635" t="s">
        <v>87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</row>
    <row r="3" spans="1:15" ht="37.5" customHeight="1">
      <c r="A3" s="636" t="s">
        <v>591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</row>
    <row r="4" spans="1:15" ht="24.75" customHeight="1">
      <c r="A4" s="575" t="s">
        <v>510</v>
      </c>
      <c r="B4" s="637"/>
      <c r="C4" s="637"/>
      <c r="D4" s="637"/>
      <c r="E4" s="637"/>
      <c r="F4" s="637"/>
      <c r="G4" s="637"/>
      <c r="H4" s="637"/>
      <c r="I4" s="637"/>
      <c r="J4" s="637"/>
      <c r="K4" s="637"/>
      <c r="L4" s="637"/>
      <c r="M4" s="637"/>
      <c r="N4" s="637"/>
      <c r="O4" s="637"/>
    </row>
    <row r="5" spans="1:15" ht="20.25">
      <c r="A5" s="637"/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</row>
    <row r="6" spans="1:15" ht="41.25" customHeight="1">
      <c r="A6" s="617" t="s">
        <v>217</v>
      </c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</row>
    <row r="7" spans="1:15" ht="41.25" customHeight="1">
      <c r="A7" s="638" t="s">
        <v>169</v>
      </c>
      <c r="B7" s="638"/>
      <c r="C7" s="638"/>
      <c r="D7" s="638"/>
      <c r="E7" s="638"/>
      <c r="F7" s="638"/>
      <c r="G7" s="638"/>
      <c r="H7" s="638"/>
      <c r="I7" s="638"/>
      <c r="J7" s="638"/>
      <c r="K7" s="638"/>
      <c r="L7" s="638"/>
      <c r="M7" s="638"/>
      <c r="N7" s="638"/>
      <c r="O7" s="638"/>
    </row>
    <row r="8" spans="1:15" s="1" customFormat="1" ht="74.25" customHeight="1">
      <c r="A8" s="506" t="s">
        <v>151</v>
      </c>
      <c r="B8" s="506"/>
      <c r="C8" s="639" t="s">
        <v>592</v>
      </c>
      <c r="D8" s="639"/>
      <c r="E8" s="632"/>
      <c r="F8" s="631" t="s">
        <v>593</v>
      </c>
      <c r="G8" s="639"/>
      <c r="H8" s="632"/>
      <c r="I8" s="506" t="s">
        <v>594</v>
      </c>
      <c r="J8" s="506"/>
      <c r="K8" s="506"/>
      <c r="L8" s="506" t="s">
        <v>425</v>
      </c>
      <c r="M8" s="506"/>
      <c r="N8" s="631" t="s">
        <v>426</v>
      </c>
      <c r="O8" s="632"/>
    </row>
    <row r="9" spans="1:15" s="1" customFormat="1" ht="27.75" customHeight="1">
      <c r="A9" s="506">
        <v>1</v>
      </c>
      <c r="B9" s="506"/>
      <c r="C9" s="639">
        <v>2</v>
      </c>
      <c r="D9" s="639"/>
      <c r="E9" s="632"/>
      <c r="F9" s="631">
        <v>3</v>
      </c>
      <c r="G9" s="639"/>
      <c r="H9" s="632"/>
      <c r="I9" s="506">
        <v>4</v>
      </c>
      <c r="J9" s="506"/>
      <c r="K9" s="506"/>
      <c r="L9" s="631">
        <v>5</v>
      </c>
      <c r="M9" s="632"/>
      <c r="N9" s="506">
        <v>6</v>
      </c>
      <c r="O9" s="506"/>
    </row>
    <row r="10" spans="1:15" s="1" customFormat="1" ht="135.75" customHeight="1">
      <c r="A10" s="537" t="s">
        <v>387</v>
      </c>
      <c r="B10" s="537"/>
      <c r="C10" s="614">
        <f>SUM(C11:C13)</f>
        <v>144</v>
      </c>
      <c r="D10" s="615"/>
      <c r="E10" s="616"/>
      <c r="F10" s="614">
        <f>SUM(F11:F13)</f>
        <v>155</v>
      </c>
      <c r="G10" s="615"/>
      <c r="H10" s="616"/>
      <c r="I10" s="614">
        <f>SUM(I11:I13)</f>
        <v>134</v>
      </c>
      <c r="J10" s="615"/>
      <c r="K10" s="616"/>
      <c r="L10" s="604">
        <f>I10-F10</f>
        <v>-21</v>
      </c>
      <c r="M10" s="604"/>
      <c r="N10" s="612">
        <f>(I10/F10)*100</f>
        <v>86.451612903225808</v>
      </c>
      <c r="O10" s="613"/>
    </row>
    <row r="11" spans="1:15" s="1" customFormat="1" ht="33" customHeight="1">
      <c r="A11" s="626" t="s">
        <v>155</v>
      </c>
      <c r="B11" s="626"/>
      <c r="C11" s="588">
        <v>1</v>
      </c>
      <c r="D11" s="589"/>
      <c r="E11" s="590"/>
      <c r="F11" s="588">
        <v>1</v>
      </c>
      <c r="G11" s="589"/>
      <c r="H11" s="590"/>
      <c r="I11" s="588">
        <v>1</v>
      </c>
      <c r="J11" s="589"/>
      <c r="K11" s="590"/>
      <c r="L11" s="605">
        <f t="shared" ref="L11:L25" si="0">I11-F11</f>
        <v>0</v>
      </c>
      <c r="M11" s="605"/>
      <c r="N11" s="610">
        <f t="shared" ref="N11:N25" si="1">(I11/F11)*100</f>
        <v>100</v>
      </c>
      <c r="O11" s="611"/>
    </row>
    <row r="12" spans="1:15" s="1" customFormat="1" ht="33" customHeight="1">
      <c r="A12" s="626" t="s">
        <v>154</v>
      </c>
      <c r="B12" s="626"/>
      <c r="C12" s="588">
        <v>9</v>
      </c>
      <c r="D12" s="589"/>
      <c r="E12" s="590"/>
      <c r="F12" s="588">
        <v>10</v>
      </c>
      <c r="G12" s="589"/>
      <c r="H12" s="590"/>
      <c r="I12" s="588">
        <v>9</v>
      </c>
      <c r="J12" s="589"/>
      <c r="K12" s="590"/>
      <c r="L12" s="605">
        <f t="shared" si="0"/>
        <v>-1</v>
      </c>
      <c r="M12" s="605"/>
      <c r="N12" s="610">
        <f t="shared" si="1"/>
        <v>90</v>
      </c>
      <c r="O12" s="611"/>
    </row>
    <row r="13" spans="1:15" s="1" customFormat="1" ht="33" customHeight="1">
      <c r="A13" s="626" t="s">
        <v>156</v>
      </c>
      <c r="B13" s="626"/>
      <c r="C13" s="588">
        <v>134</v>
      </c>
      <c r="D13" s="589"/>
      <c r="E13" s="590"/>
      <c r="F13" s="588">
        <v>144</v>
      </c>
      <c r="G13" s="589"/>
      <c r="H13" s="590"/>
      <c r="I13" s="588">
        <v>124</v>
      </c>
      <c r="J13" s="589"/>
      <c r="K13" s="590"/>
      <c r="L13" s="605">
        <f t="shared" si="0"/>
        <v>-20</v>
      </c>
      <c r="M13" s="605"/>
      <c r="N13" s="610">
        <f t="shared" si="1"/>
        <v>86.111111111111114</v>
      </c>
      <c r="O13" s="611"/>
    </row>
    <row r="14" spans="1:15" s="1" customFormat="1" ht="44.25" customHeight="1">
      <c r="A14" s="537" t="s">
        <v>309</v>
      </c>
      <c r="B14" s="537"/>
      <c r="C14" s="614">
        <f>SUM(C15:C17)</f>
        <v>21701</v>
      </c>
      <c r="D14" s="615"/>
      <c r="E14" s="616"/>
      <c r="F14" s="614">
        <f>SUM(F15:F17)</f>
        <v>24465</v>
      </c>
      <c r="G14" s="615"/>
      <c r="H14" s="616"/>
      <c r="I14" s="614">
        <f>SUM(I15:I17)</f>
        <v>24283</v>
      </c>
      <c r="J14" s="615"/>
      <c r="K14" s="616"/>
      <c r="L14" s="604">
        <f t="shared" si="0"/>
        <v>-182</v>
      </c>
      <c r="M14" s="604"/>
      <c r="N14" s="612">
        <f t="shared" si="1"/>
        <v>99.256080114449205</v>
      </c>
      <c r="O14" s="613"/>
    </row>
    <row r="15" spans="1:15" s="1" customFormat="1" ht="33" customHeight="1">
      <c r="A15" s="626" t="s">
        <v>155</v>
      </c>
      <c r="B15" s="626"/>
      <c r="C15" s="588">
        <v>410</v>
      </c>
      <c r="D15" s="589"/>
      <c r="E15" s="590"/>
      <c r="F15" s="588">
        <v>670</v>
      </c>
      <c r="G15" s="589"/>
      <c r="H15" s="590"/>
      <c r="I15" s="588">
        <v>397</v>
      </c>
      <c r="J15" s="589"/>
      <c r="K15" s="590"/>
      <c r="L15" s="605">
        <f t="shared" si="0"/>
        <v>-273</v>
      </c>
      <c r="M15" s="605"/>
      <c r="N15" s="610">
        <f t="shared" si="1"/>
        <v>59.253731343283576</v>
      </c>
      <c r="O15" s="611"/>
    </row>
    <row r="16" spans="1:15" s="1" customFormat="1" ht="33" customHeight="1">
      <c r="A16" s="626" t="s">
        <v>154</v>
      </c>
      <c r="B16" s="626"/>
      <c r="C16" s="588">
        <v>2522</v>
      </c>
      <c r="D16" s="589"/>
      <c r="E16" s="590"/>
      <c r="F16" s="588">
        <v>3405</v>
      </c>
      <c r="G16" s="589"/>
      <c r="H16" s="590"/>
      <c r="I16" s="588">
        <v>2686</v>
      </c>
      <c r="J16" s="589"/>
      <c r="K16" s="590"/>
      <c r="L16" s="605">
        <f t="shared" si="0"/>
        <v>-719</v>
      </c>
      <c r="M16" s="605"/>
      <c r="N16" s="610">
        <f t="shared" si="1"/>
        <v>78.883994126284875</v>
      </c>
      <c r="O16" s="611"/>
    </row>
    <row r="17" spans="1:25" s="1" customFormat="1" ht="33" customHeight="1">
      <c r="A17" s="626" t="s">
        <v>156</v>
      </c>
      <c r="B17" s="626"/>
      <c r="C17" s="588">
        <v>18769</v>
      </c>
      <c r="D17" s="589"/>
      <c r="E17" s="590"/>
      <c r="F17" s="588">
        <v>20390</v>
      </c>
      <c r="G17" s="589"/>
      <c r="H17" s="590"/>
      <c r="I17" s="588">
        <v>21200</v>
      </c>
      <c r="J17" s="589"/>
      <c r="K17" s="590"/>
      <c r="L17" s="605">
        <f t="shared" si="0"/>
        <v>810</v>
      </c>
      <c r="M17" s="605"/>
      <c r="N17" s="610">
        <f t="shared" si="1"/>
        <v>103.97253555664541</v>
      </c>
      <c r="O17" s="611"/>
    </row>
    <row r="18" spans="1:25" s="1" customFormat="1" ht="47.25" customHeight="1">
      <c r="A18" s="537" t="s">
        <v>310</v>
      </c>
      <c r="B18" s="537"/>
      <c r="C18" s="614">
        <f>'Осн. фін. пок.'!C54</f>
        <v>21701</v>
      </c>
      <c r="D18" s="615"/>
      <c r="E18" s="616"/>
      <c r="F18" s="614">
        <f>'Осн. фін. пок.'!E54</f>
        <v>24465</v>
      </c>
      <c r="G18" s="615"/>
      <c r="H18" s="616"/>
      <c r="I18" s="614">
        <f>'Осн. фін. пок.'!F54</f>
        <v>24283</v>
      </c>
      <c r="J18" s="615"/>
      <c r="K18" s="616"/>
      <c r="L18" s="604">
        <f t="shared" si="0"/>
        <v>-182</v>
      </c>
      <c r="M18" s="604"/>
      <c r="N18" s="612">
        <f t="shared" si="1"/>
        <v>99.256080114449205</v>
      </c>
      <c r="O18" s="613"/>
    </row>
    <row r="19" spans="1:25" s="1" customFormat="1" ht="33" customHeight="1">
      <c r="A19" s="626" t="s">
        <v>155</v>
      </c>
      <c r="B19" s="626"/>
      <c r="C19" s="588">
        <v>410</v>
      </c>
      <c r="D19" s="589"/>
      <c r="E19" s="590"/>
      <c r="F19" s="588">
        <v>670</v>
      </c>
      <c r="G19" s="589"/>
      <c r="H19" s="590"/>
      <c r="I19" s="588">
        <v>397</v>
      </c>
      <c r="J19" s="589"/>
      <c r="K19" s="590"/>
      <c r="L19" s="605">
        <f t="shared" si="0"/>
        <v>-273</v>
      </c>
      <c r="M19" s="605"/>
      <c r="N19" s="610">
        <f t="shared" si="1"/>
        <v>59.253731343283576</v>
      </c>
      <c r="O19" s="611"/>
    </row>
    <row r="20" spans="1:25" s="1" customFormat="1" ht="33" customHeight="1">
      <c r="A20" s="626" t="s">
        <v>154</v>
      </c>
      <c r="B20" s="626"/>
      <c r="C20" s="588">
        <v>2522</v>
      </c>
      <c r="D20" s="589"/>
      <c r="E20" s="590"/>
      <c r="F20" s="588">
        <v>3405</v>
      </c>
      <c r="G20" s="589"/>
      <c r="H20" s="590"/>
      <c r="I20" s="588">
        <v>2686</v>
      </c>
      <c r="J20" s="589"/>
      <c r="K20" s="590"/>
      <c r="L20" s="605">
        <f t="shared" si="0"/>
        <v>-719</v>
      </c>
      <c r="M20" s="605"/>
      <c r="N20" s="610">
        <f t="shared" si="1"/>
        <v>78.883994126284875</v>
      </c>
      <c r="O20" s="611"/>
    </row>
    <row r="21" spans="1:25" s="1" customFormat="1" ht="33" customHeight="1">
      <c r="A21" s="626" t="s">
        <v>156</v>
      </c>
      <c r="B21" s="626"/>
      <c r="C21" s="588">
        <v>18769</v>
      </c>
      <c r="D21" s="589"/>
      <c r="E21" s="590"/>
      <c r="F21" s="588">
        <v>20390</v>
      </c>
      <c r="G21" s="589"/>
      <c r="H21" s="590"/>
      <c r="I21" s="588">
        <v>21200</v>
      </c>
      <c r="J21" s="589"/>
      <c r="K21" s="590"/>
      <c r="L21" s="605">
        <f t="shared" si="0"/>
        <v>810</v>
      </c>
      <c r="M21" s="605"/>
      <c r="N21" s="610">
        <f t="shared" si="1"/>
        <v>103.97253555664541</v>
      </c>
      <c r="O21" s="611"/>
    </row>
    <row r="22" spans="1:25" s="1" customFormat="1" ht="65.25" customHeight="1">
      <c r="A22" s="537" t="s">
        <v>388</v>
      </c>
      <c r="B22" s="537"/>
      <c r="C22" s="614">
        <f>ROUND((C18/C10)/12*1000,0)</f>
        <v>12558</v>
      </c>
      <c r="D22" s="615"/>
      <c r="E22" s="616"/>
      <c r="F22" s="614">
        <f>ROUND((F18/F10)/12*1000,0)</f>
        <v>13153</v>
      </c>
      <c r="G22" s="615"/>
      <c r="H22" s="616"/>
      <c r="I22" s="614">
        <f>ROUND((I18/I10)/12*1000,0)</f>
        <v>15101</v>
      </c>
      <c r="J22" s="615"/>
      <c r="K22" s="616"/>
      <c r="L22" s="604">
        <f>I22-F22</f>
        <v>1948</v>
      </c>
      <c r="M22" s="604"/>
      <c r="N22" s="612">
        <f t="shared" si="1"/>
        <v>114.81030943510986</v>
      </c>
      <c r="O22" s="613"/>
    </row>
    <row r="23" spans="1:25" s="1" customFormat="1" ht="33" customHeight="1">
      <c r="A23" s="626" t="s">
        <v>155</v>
      </c>
      <c r="B23" s="626"/>
      <c r="C23" s="588">
        <f t="shared" ref="C23:C25" si="2">ROUND((C19/C11)/12*1000,0)</f>
        <v>34167</v>
      </c>
      <c r="D23" s="589"/>
      <c r="E23" s="590"/>
      <c r="F23" s="588">
        <f t="shared" ref="F23:F25" si="3">ROUND((F19/F11)/12*1000,0)</f>
        <v>55833</v>
      </c>
      <c r="G23" s="589"/>
      <c r="H23" s="590"/>
      <c r="I23" s="588">
        <f t="shared" ref="I23:I25" si="4">ROUND((I19/I11)/12*1000,0)</f>
        <v>33083</v>
      </c>
      <c r="J23" s="589"/>
      <c r="K23" s="590"/>
      <c r="L23" s="605">
        <f t="shared" si="0"/>
        <v>-22750</v>
      </c>
      <c r="M23" s="605"/>
      <c r="N23" s="610">
        <f t="shared" si="1"/>
        <v>59.253488080525848</v>
      </c>
      <c r="O23" s="611"/>
    </row>
    <row r="24" spans="1:25" s="1" customFormat="1" ht="33" customHeight="1">
      <c r="A24" s="626" t="s">
        <v>154</v>
      </c>
      <c r="B24" s="626"/>
      <c r="C24" s="588">
        <f t="shared" si="2"/>
        <v>23352</v>
      </c>
      <c r="D24" s="589"/>
      <c r="E24" s="590"/>
      <c r="F24" s="588">
        <f t="shared" si="3"/>
        <v>28375</v>
      </c>
      <c r="G24" s="589"/>
      <c r="H24" s="590"/>
      <c r="I24" s="588">
        <f t="shared" si="4"/>
        <v>24870</v>
      </c>
      <c r="J24" s="589"/>
      <c r="K24" s="590"/>
      <c r="L24" s="605">
        <f t="shared" si="0"/>
        <v>-3505</v>
      </c>
      <c r="M24" s="605"/>
      <c r="N24" s="610">
        <f t="shared" si="1"/>
        <v>87.647577092511014</v>
      </c>
      <c r="O24" s="611"/>
    </row>
    <row r="25" spans="1:25" s="1" customFormat="1" ht="33" customHeight="1">
      <c r="A25" s="626" t="s">
        <v>156</v>
      </c>
      <c r="B25" s="626"/>
      <c r="C25" s="588">
        <f t="shared" si="2"/>
        <v>11672</v>
      </c>
      <c r="D25" s="589"/>
      <c r="E25" s="590"/>
      <c r="F25" s="588">
        <f t="shared" si="3"/>
        <v>11800</v>
      </c>
      <c r="G25" s="589"/>
      <c r="H25" s="590"/>
      <c r="I25" s="588">
        <f t="shared" si="4"/>
        <v>14247</v>
      </c>
      <c r="J25" s="589"/>
      <c r="K25" s="590"/>
      <c r="L25" s="605">
        <f t="shared" si="0"/>
        <v>2447</v>
      </c>
      <c r="M25" s="605"/>
      <c r="N25" s="610">
        <f t="shared" si="1"/>
        <v>120.73728813559322</v>
      </c>
      <c r="O25" s="611"/>
      <c r="W25" s="640"/>
      <c r="X25" s="640"/>
      <c r="Y25" s="640"/>
    </row>
    <row r="26" spans="1:25" s="1" customFormat="1" ht="13.5" customHeight="1">
      <c r="A26" s="315"/>
      <c r="B26" s="315"/>
      <c r="C26" s="315"/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479"/>
      <c r="O26" s="479"/>
      <c r="W26" s="641"/>
      <c r="X26" s="641"/>
      <c r="Y26" s="641"/>
    </row>
    <row r="27" spans="1:25" ht="20.25">
      <c r="A27" s="644"/>
      <c r="B27" s="644"/>
      <c r="C27" s="644"/>
      <c r="D27" s="644"/>
      <c r="E27" s="644"/>
      <c r="F27" s="644"/>
      <c r="G27" s="644"/>
      <c r="H27" s="644"/>
      <c r="I27" s="644"/>
      <c r="J27" s="644"/>
      <c r="K27" s="644"/>
      <c r="L27" s="644"/>
      <c r="M27" s="644"/>
      <c r="N27" s="644"/>
      <c r="O27" s="644"/>
      <c r="W27" s="641"/>
      <c r="X27" s="641"/>
      <c r="Y27" s="641"/>
    </row>
    <row r="28" spans="1:25" ht="11.25" customHeight="1">
      <c r="A28" s="317"/>
      <c r="B28" s="317"/>
      <c r="C28" s="317"/>
      <c r="D28" s="317"/>
      <c r="E28" s="317"/>
      <c r="F28" s="317"/>
      <c r="G28" s="317"/>
      <c r="H28" s="317"/>
      <c r="I28" s="317"/>
      <c r="J28" s="281"/>
      <c r="K28" s="281"/>
      <c r="L28" s="281"/>
      <c r="M28" s="281"/>
      <c r="N28" s="281"/>
      <c r="O28" s="281"/>
      <c r="W28" s="641"/>
      <c r="X28" s="641"/>
      <c r="Y28" s="641"/>
    </row>
    <row r="29" spans="1:25" ht="22.5">
      <c r="A29" s="617" t="s">
        <v>328</v>
      </c>
      <c r="B29" s="617"/>
      <c r="C29" s="617"/>
      <c r="D29" s="617"/>
      <c r="E29" s="617"/>
      <c r="F29" s="617"/>
      <c r="G29" s="617"/>
      <c r="H29" s="617"/>
      <c r="I29" s="617"/>
      <c r="J29" s="617"/>
      <c r="W29" s="1"/>
      <c r="X29" s="1"/>
      <c r="Y29" s="1"/>
    </row>
    <row r="30" spans="1:25">
      <c r="A30" s="318"/>
      <c r="W30" s="1"/>
      <c r="X30" s="1"/>
      <c r="Y30" s="1"/>
    </row>
    <row r="31" spans="1:25" ht="52.5" customHeight="1">
      <c r="A31" s="591" t="s">
        <v>389</v>
      </c>
      <c r="B31" s="592"/>
      <c r="C31" s="593"/>
      <c r="D31" s="585" t="s">
        <v>583</v>
      </c>
      <c r="E31" s="585"/>
      <c r="F31" s="585"/>
      <c r="G31" s="585" t="s">
        <v>584</v>
      </c>
      <c r="H31" s="585"/>
      <c r="I31" s="585"/>
      <c r="J31" s="585" t="s">
        <v>152</v>
      </c>
      <c r="K31" s="585"/>
      <c r="L31" s="585"/>
      <c r="M31" s="552" t="s">
        <v>153</v>
      </c>
      <c r="N31" s="600"/>
      <c r="O31" s="553"/>
    </row>
    <row r="32" spans="1:25" ht="155.25" customHeight="1">
      <c r="A32" s="594"/>
      <c r="B32" s="595"/>
      <c r="C32" s="596"/>
      <c r="D32" s="482" t="s">
        <v>311</v>
      </c>
      <c r="E32" s="482" t="s">
        <v>167</v>
      </c>
      <c r="F32" s="482" t="s">
        <v>312</v>
      </c>
      <c r="G32" s="482" t="s">
        <v>311</v>
      </c>
      <c r="H32" s="482" t="s">
        <v>167</v>
      </c>
      <c r="I32" s="482" t="s">
        <v>312</v>
      </c>
      <c r="J32" s="482" t="s">
        <v>311</v>
      </c>
      <c r="K32" s="482" t="s">
        <v>167</v>
      </c>
      <c r="L32" s="482" t="s">
        <v>312</v>
      </c>
      <c r="M32" s="319" t="s">
        <v>135</v>
      </c>
      <c r="N32" s="319" t="s">
        <v>136</v>
      </c>
      <c r="O32" s="319" t="s">
        <v>184</v>
      </c>
    </row>
    <row r="33" spans="1:15" ht="25.5" customHeight="1">
      <c r="A33" s="552">
        <v>1</v>
      </c>
      <c r="B33" s="600"/>
      <c r="C33" s="553"/>
      <c r="D33" s="482">
        <v>2</v>
      </c>
      <c r="E33" s="482">
        <v>3</v>
      </c>
      <c r="F33" s="482">
        <v>4</v>
      </c>
      <c r="G33" s="482">
        <v>5</v>
      </c>
      <c r="H33" s="42">
        <v>6</v>
      </c>
      <c r="I33" s="42">
        <v>7</v>
      </c>
      <c r="J33" s="42">
        <v>8</v>
      </c>
      <c r="K33" s="42">
        <v>9</v>
      </c>
      <c r="L33" s="42">
        <v>10</v>
      </c>
      <c r="M33" s="42">
        <v>11</v>
      </c>
      <c r="N33" s="42">
        <v>12</v>
      </c>
      <c r="O33" s="42">
        <v>13</v>
      </c>
    </row>
    <row r="34" spans="1:15" ht="33" customHeight="1">
      <c r="A34" s="602" t="s">
        <v>511</v>
      </c>
      <c r="B34" s="504"/>
      <c r="C34" s="603"/>
      <c r="D34" s="487">
        <v>36083</v>
      </c>
      <c r="E34" s="487">
        <v>207374</v>
      </c>
      <c r="F34" s="487">
        <f>D34/E34*1000</f>
        <v>173.99963351239788</v>
      </c>
      <c r="G34" s="487">
        <v>29000</v>
      </c>
      <c r="H34" s="487">
        <v>187441</v>
      </c>
      <c r="I34" s="487">
        <v>155</v>
      </c>
      <c r="J34" s="487">
        <f t="shared" ref="J34:L36" si="5">G34-D34</f>
        <v>-7083</v>
      </c>
      <c r="K34" s="487">
        <f t="shared" si="5"/>
        <v>-19933</v>
      </c>
      <c r="L34" s="487">
        <f t="shared" si="5"/>
        <v>-18.999633512397878</v>
      </c>
      <c r="M34" s="320">
        <f t="shared" ref="M34:O36" si="6">(G34/D34)*100</f>
        <v>80.370257461962709</v>
      </c>
      <c r="N34" s="487">
        <f t="shared" si="6"/>
        <v>90.387898193601899</v>
      </c>
      <c r="O34" s="487">
        <f t="shared" si="6"/>
        <v>89.080647396280796</v>
      </c>
    </row>
    <row r="35" spans="1:15" s="281" customFormat="1" ht="64.5" customHeight="1">
      <c r="A35" s="602" t="s">
        <v>565</v>
      </c>
      <c r="B35" s="606"/>
      <c r="C35" s="607"/>
      <c r="D35" s="487">
        <v>5100</v>
      </c>
      <c r="E35" s="487">
        <v>21250</v>
      </c>
      <c r="F35" s="487">
        <f t="shared" ref="F35:F36" si="7">D35/E35*1000</f>
        <v>240</v>
      </c>
      <c r="G35" s="138">
        <v>9160</v>
      </c>
      <c r="H35" s="144">
        <v>37325</v>
      </c>
      <c r="I35" s="139">
        <v>245</v>
      </c>
      <c r="J35" s="487">
        <f t="shared" si="5"/>
        <v>4060</v>
      </c>
      <c r="K35" s="487">
        <f t="shared" si="5"/>
        <v>16075</v>
      </c>
      <c r="L35" s="487">
        <f t="shared" si="5"/>
        <v>5</v>
      </c>
      <c r="M35" s="320">
        <f t="shared" si="6"/>
        <v>179.60784313725492</v>
      </c>
      <c r="N35" s="487">
        <f t="shared" si="6"/>
        <v>175.64705882352942</v>
      </c>
      <c r="O35" s="487">
        <f t="shared" si="6"/>
        <v>102.08333333333333</v>
      </c>
    </row>
    <row r="36" spans="1:15" s="281" customFormat="1" ht="45" customHeight="1">
      <c r="A36" s="602" t="s">
        <v>512</v>
      </c>
      <c r="B36" s="504"/>
      <c r="C36" s="603"/>
      <c r="D36" s="487">
        <v>755</v>
      </c>
      <c r="E36" s="487">
        <v>2190</v>
      </c>
      <c r="F36" s="487">
        <f t="shared" si="7"/>
        <v>344.7488584474886</v>
      </c>
      <c r="G36" s="138">
        <v>495</v>
      </c>
      <c r="H36" s="144">
        <v>2017</v>
      </c>
      <c r="I36" s="139">
        <v>245</v>
      </c>
      <c r="J36" s="487">
        <f t="shared" si="5"/>
        <v>-260</v>
      </c>
      <c r="K36" s="487">
        <f t="shared" si="5"/>
        <v>-173</v>
      </c>
      <c r="L36" s="487">
        <f t="shared" si="5"/>
        <v>-99.748858447488601</v>
      </c>
      <c r="M36" s="320">
        <f t="shared" si="6"/>
        <v>65.562913907284766</v>
      </c>
      <c r="N36" s="487">
        <f t="shared" si="6"/>
        <v>92.100456621004568</v>
      </c>
      <c r="O36" s="487">
        <f t="shared" si="6"/>
        <v>71.066225165562912</v>
      </c>
    </row>
    <row r="37" spans="1:15" s="281" customFormat="1" ht="33" customHeight="1">
      <c r="A37" s="597" t="s">
        <v>50</v>
      </c>
      <c r="B37" s="598"/>
      <c r="C37" s="599"/>
      <c r="D37" s="488">
        <f>SUM(D34:D36)</f>
        <v>41938</v>
      </c>
      <c r="E37" s="488"/>
      <c r="F37" s="488"/>
      <c r="G37" s="488">
        <f>SUM(G34:G36)</f>
        <v>38655</v>
      </c>
      <c r="H37" s="488"/>
      <c r="I37" s="224"/>
      <c r="J37" s="488">
        <f>G37-D37</f>
        <v>-3283</v>
      </c>
      <c r="K37" s="488"/>
      <c r="L37" s="224"/>
      <c r="M37" s="321">
        <f>(G37/D37)*100</f>
        <v>92.171777385664555</v>
      </c>
      <c r="N37" s="488"/>
      <c r="O37" s="224"/>
    </row>
    <row r="38" spans="1:15" ht="35.25" customHeight="1">
      <c r="A38" s="269"/>
      <c r="B38" s="322"/>
      <c r="C38" s="322"/>
      <c r="D38" s="322"/>
      <c r="E38" s="322"/>
      <c r="F38" s="478"/>
      <c r="G38" s="478"/>
      <c r="H38" s="478"/>
      <c r="I38" s="20"/>
      <c r="J38" s="20"/>
      <c r="K38" s="20"/>
      <c r="L38" s="20"/>
      <c r="M38" s="20"/>
      <c r="N38" s="20"/>
      <c r="O38" s="323"/>
    </row>
    <row r="39" spans="1:15" ht="22.5">
      <c r="A39" s="617" t="s">
        <v>329</v>
      </c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</row>
    <row r="40" spans="1:15">
      <c r="A40" s="318"/>
      <c r="O40" s="324" t="s">
        <v>366</v>
      </c>
    </row>
    <row r="41" spans="1:15" ht="64.5" customHeight="1">
      <c r="A41" s="467" t="s">
        <v>88</v>
      </c>
      <c r="B41" s="506" t="s">
        <v>63</v>
      </c>
      <c r="C41" s="506"/>
      <c r="D41" s="506" t="s">
        <v>58</v>
      </c>
      <c r="E41" s="506"/>
      <c r="F41" s="506" t="s">
        <v>59</v>
      </c>
      <c r="G41" s="506"/>
      <c r="H41" s="506" t="s">
        <v>73</v>
      </c>
      <c r="I41" s="506"/>
      <c r="J41" s="506"/>
      <c r="K41" s="631" t="s">
        <v>598</v>
      </c>
      <c r="L41" s="632"/>
      <c r="M41" s="631" t="s">
        <v>30</v>
      </c>
      <c r="N41" s="639"/>
      <c r="O41" s="632"/>
    </row>
    <row r="42" spans="1:15" ht="24.75" customHeight="1">
      <c r="A42" s="466">
        <v>1</v>
      </c>
      <c r="B42" s="525">
        <v>2</v>
      </c>
      <c r="C42" s="525"/>
      <c r="D42" s="525">
        <v>3</v>
      </c>
      <c r="E42" s="525"/>
      <c r="F42" s="525">
        <v>4</v>
      </c>
      <c r="G42" s="525"/>
      <c r="H42" s="525">
        <v>5</v>
      </c>
      <c r="I42" s="525"/>
      <c r="J42" s="525"/>
      <c r="K42" s="525">
        <v>6</v>
      </c>
      <c r="L42" s="525"/>
      <c r="M42" s="621">
        <v>7</v>
      </c>
      <c r="N42" s="622"/>
      <c r="O42" s="623"/>
    </row>
    <row r="43" spans="1:15" ht="227.25" customHeight="1">
      <c r="A43" s="92" t="s">
        <v>513</v>
      </c>
      <c r="B43" s="608" t="s">
        <v>514</v>
      </c>
      <c r="C43" s="608"/>
      <c r="D43" s="601" t="s">
        <v>516</v>
      </c>
      <c r="E43" s="601"/>
      <c r="F43" s="609" t="s">
        <v>518</v>
      </c>
      <c r="G43" s="609"/>
      <c r="H43" s="585" t="s">
        <v>615</v>
      </c>
      <c r="I43" s="585"/>
      <c r="J43" s="585"/>
      <c r="K43" s="588">
        <v>930</v>
      </c>
      <c r="L43" s="590"/>
      <c r="M43" s="627" t="s">
        <v>520</v>
      </c>
      <c r="N43" s="628"/>
      <c r="O43" s="629"/>
    </row>
    <row r="44" spans="1:15" ht="78" customHeight="1">
      <c r="A44" s="92" t="s">
        <v>513</v>
      </c>
      <c r="B44" s="608" t="s">
        <v>515</v>
      </c>
      <c r="C44" s="608"/>
      <c r="D44" s="601" t="s">
        <v>517</v>
      </c>
      <c r="E44" s="601"/>
      <c r="F44" s="609" t="s">
        <v>519</v>
      </c>
      <c r="G44" s="609"/>
      <c r="H44" s="585" t="s">
        <v>616</v>
      </c>
      <c r="I44" s="585"/>
      <c r="J44" s="585"/>
      <c r="K44" s="588">
        <v>1227</v>
      </c>
      <c r="L44" s="590"/>
      <c r="M44" s="627" t="s">
        <v>521</v>
      </c>
      <c r="N44" s="628"/>
      <c r="O44" s="629"/>
    </row>
    <row r="45" spans="1:15" ht="30" customHeight="1">
      <c r="A45" s="325" t="s">
        <v>50</v>
      </c>
      <c r="B45" s="625" t="s">
        <v>31</v>
      </c>
      <c r="C45" s="625"/>
      <c r="D45" s="625" t="s">
        <v>31</v>
      </c>
      <c r="E45" s="625"/>
      <c r="F45" s="625" t="s">
        <v>31</v>
      </c>
      <c r="G45" s="625"/>
      <c r="H45" s="618"/>
      <c r="I45" s="618"/>
      <c r="J45" s="618"/>
      <c r="K45" s="614">
        <f>SUM(K43:L44)</f>
        <v>2157</v>
      </c>
      <c r="L45" s="616"/>
      <c r="M45" s="624"/>
      <c r="N45" s="624"/>
      <c r="O45" s="624"/>
    </row>
    <row r="46" spans="1:15">
      <c r="A46" s="478"/>
      <c r="B46" s="39"/>
      <c r="C46" s="39"/>
      <c r="D46" s="39"/>
      <c r="E46" s="39"/>
      <c r="F46" s="39" t="s">
        <v>359</v>
      </c>
      <c r="G46" s="39"/>
      <c r="H46" s="39"/>
      <c r="I46" s="39"/>
      <c r="J46" s="39"/>
      <c r="K46" s="1"/>
      <c r="L46" s="1"/>
      <c r="M46" s="1"/>
      <c r="N46" s="1"/>
      <c r="O46" s="1"/>
    </row>
    <row r="47" spans="1:15" ht="22.5">
      <c r="A47" s="617" t="s">
        <v>336</v>
      </c>
      <c r="B47" s="617"/>
      <c r="C47" s="617"/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</row>
    <row r="48" spans="1:15" ht="20.25" customHeight="1">
      <c r="A48" s="20"/>
      <c r="B48" s="326"/>
      <c r="C48" s="20"/>
      <c r="D48" s="20"/>
      <c r="E48" s="20"/>
      <c r="F48" s="20"/>
      <c r="G48" s="20"/>
      <c r="H48" s="20"/>
      <c r="I48" s="323"/>
      <c r="O48" s="324" t="s">
        <v>366</v>
      </c>
    </row>
    <row r="49" spans="1:15" ht="42.75" customHeight="1">
      <c r="A49" s="506" t="s">
        <v>57</v>
      </c>
      <c r="B49" s="506"/>
      <c r="C49" s="506"/>
      <c r="D49" s="506" t="s">
        <v>595</v>
      </c>
      <c r="E49" s="506"/>
      <c r="F49" s="506" t="s">
        <v>596</v>
      </c>
      <c r="G49" s="506"/>
      <c r="H49" s="506"/>
      <c r="I49" s="506"/>
      <c r="J49" s="506" t="s">
        <v>597</v>
      </c>
      <c r="K49" s="506"/>
      <c r="L49" s="506"/>
      <c r="M49" s="506"/>
      <c r="N49" s="630" t="s">
        <v>598</v>
      </c>
      <c r="O49" s="630"/>
    </row>
    <row r="50" spans="1:15" ht="42.75" customHeight="1">
      <c r="A50" s="506"/>
      <c r="B50" s="506"/>
      <c r="C50" s="506"/>
      <c r="D50" s="506"/>
      <c r="E50" s="506"/>
      <c r="F50" s="525" t="s">
        <v>137</v>
      </c>
      <c r="G50" s="525"/>
      <c r="H50" s="506" t="s">
        <v>138</v>
      </c>
      <c r="I50" s="506"/>
      <c r="J50" s="525" t="s">
        <v>137</v>
      </c>
      <c r="K50" s="525"/>
      <c r="L50" s="506" t="s">
        <v>138</v>
      </c>
      <c r="M50" s="506"/>
      <c r="N50" s="630"/>
      <c r="O50" s="630"/>
    </row>
    <row r="51" spans="1:15" ht="27" customHeight="1">
      <c r="A51" s="506">
        <v>1</v>
      </c>
      <c r="B51" s="506"/>
      <c r="C51" s="506"/>
      <c r="D51" s="631">
        <v>2</v>
      </c>
      <c r="E51" s="632"/>
      <c r="F51" s="631">
        <v>3</v>
      </c>
      <c r="G51" s="632"/>
      <c r="H51" s="621">
        <v>4</v>
      </c>
      <c r="I51" s="623"/>
      <c r="J51" s="621">
        <v>5</v>
      </c>
      <c r="K51" s="623"/>
      <c r="L51" s="621">
        <v>6</v>
      </c>
      <c r="M51" s="623"/>
      <c r="N51" s="621">
        <v>7</v>
      </c>
      <c r="O51" s="623"/>
    </row>
    <row r="52" spans="1:15" ht="30.75" customHeight="1">
      <c r="A52" s="626" t="s">
        <v>164</v>
      </c>
      <c r="B52" s="626"/>
      <c r="C52" s="626"/>
      <c r="D52" s="614">
        <f>SUM(D54:E56)</f>
        <v>3198</v>
      </c>
      <c r="E52" s="616"/>
      <c r="F52" s="614"/>
      <c r="G52" s="616"/>
      <c r="H52" s="588">
        <v>0</v>
      </c>
      <c r="I52" s="590"/>
      <c r="J52" s="614">
        <f>SUM(J53:K56)</f>
        <v>1207</v>
      </c>
      <c r="K52" s="616"/>
      <c r="L52" s="614">
        <f>SUM(L53:M56)</f>
        <v>1041</v>
      </c>
      <c r="M52" s="616"/>
      <c r="N52" s="614">
        <f>SUM(N53:O56)</f>
        <v>2157</v>
      </c>
      <c r="O52" s="616"/>
    </row>
    <row r="53" spans="1:15" ht="27.75" customHeight="1">
      <c r="A53" s="626" t="s">
        <v>78</v>
      </c>
      <c r="B53" s="626"/>
      <c r="C53" s="626"/>
      <c r="D53" s="588"/>
      <c r="E53" s="590"/>
      <c r="F53" s="588"/>
      <c r="G53" s="590"/>
      <c r="H53" s="588"/>
      <c r="I53" s="590"/>
      <c r="J53" s="588"/>
      <c r="K53" s="590"/>
      <c r="L53" s="588"/>
      <c r="M53" s="590"/>
      <c r="N53" s="588"/>
      <c r="O53" s="590"/>
    </row>
    <row r="54" spans="1:15" ht="68.25" customHeight="1">
      <c r="A54" s="626" t="s">
        <v>522</v>
      </c>
      <c r="B54" s="626"/>
      <c r="C54" s="626"/>
      <c r="D54" s="588">
        <v>113</v>
      </c>
      <c r="E54" s="590"/>
      <c r="F54" s="484"/>
      <c r="G54" s="485">
        <v>0</v>
      </c>
      <c r="H54" s="484"/>
      <c r="I54" s="485">
        <v>0</v>
      </c>
      <c r="J54" s="484"/>
      <c r="K54" s="485">
        <v>151</v>
      </c>
      <c r="L54" s="484"/>
      <c r="M54" s="485">
        <v>113</v>
      </c>
      <c r="N54" s="484"/>
      <c r="O54" s="485">
        <v>0</v>
      </c>
    </row>
    <row r="55" spans="1:15" s="327" customFormat="1" ht="70.5" customHeight="1">
      <c r="A55" s="626" t="s">
        <v>523</v>
      </c>
      <c r="B55" s="626"/>
      <c r="C55" s="626"/>
      <c r="D55" s="588">
        <v>1490</v>
      </c>
      <c r="E55" s="633"/>
      <c r="F55" s="619">
        <v>0</v>
      </c>
      <c r="G55" s="620"/>
      <c r="H55" s="619">
        <v>0</v>
      </c>
      <c r="I55" s="620"/>
      <c r="J55" s="588">
        <v>598</v>
      </c>
      <c r="K55" s="590"/>
      <c r="L55" s="588">
        <v>560</v>
      </c>
      <c r="M55" s="590"/>
      <c r="N55" s="588">
        <v>930</v>
      </c>
      <c r="O55" s="590"/>
    </row>
    <row r="56" spans="1:15" s="327" customFormat="1" ht="70.5" customHeight="1">
      <c r="A56" s="626" t="s">
        <v>525</v>
      </c>
      <c r="B56" s="626"/>
      <c r="C56" s="626"/>
      <c r="D56" s="588">
        <v>1595</v>
      </c>
      <c r="E56" s="633"/>
      <c r="F56" s="491"/>
      <c r="G56" s="485">
        <v>0</v>
      </c>
      <c r="H56" s="491"/>
      <c r="I56" s="485">
        <v>0</v>
      </c>
      <c r="J56" s="491"/>
      <c r="K56" s="485">
        <v>458</v>
      </c>
      <c r="L56" s="491"/>
      <c r="M56" s="485">
        <v>368</v>
      </c>
      <c r="N56" s="491"/>
      <c r="O56" s="485">
        <v>1227</v>
      </c>
    </row>
    <row r="57" spans="1:15" ht="30" customHeight="1">
      <c r="A57" s="626" t="s">
        <v>165</v>
      </c>
      <c r="B57" s="626"/>
      <c r="C57" s="626"/>
      <c r="D57" s="614">
        <f>SUM(D59:E59)</f>
        <v>0</v>
      </c>
      <c r="E57" s="616"/>
      <c r="F57" s="588"/>
      <c r="G57" s="590"/>
      <c r="H57" s="588"/>
      <c r="I57" s="590"/>
      <c r="J57" s="588"/>
      <c r="K57" s="590"/>
      <c r="L57" s="588"/>
      <c r="M57" s="590"/>
      <c r="N57" s="588">
        <f>D57+H57-L57</f>
        <v>0</v>
      </c>
      <c r="O57" s="590"/>
    </row>
    <row r="58" spans="1:15" ht="30" customHeight="1">
      <c r="A58" s="626" t="s">
        <v>390</v>
      </c>
      <c r="B58" s="626"/>
      <c r="C58" s="626"/>
      <c r="D58" s="588"/>
      <c r="E58" s="590"/>
      <c r="F58" s="588"/>
      <c r="G58" s="590"/>
      <c r="H58" s="588"/>
      <c r="I58" s="590"/>
      <c r="J58" s="588"/>
      <c r="K58" s="590"/>
      <c r="L58" s="588"/>
      <c r="M58" s="590"/>
      <c r="N58" s="588"/>
      <c r="O58" s="590"/>
    </row>
    <row r="59" spans="1:15" ht="19.5" hidden="1" customHeight="1">
      <c r="A59" s="626"/>
      <c r="B59" s="626"/>
      <c r="C59" s="626"/>
      <c r="D59" s="588">
        <v>0</v>
      </c>
      <c r="E59" s="590"/>
      <c r="F59" s="588"/>
      <c r="G59" s="590"/>
      <c r="H59" s="588"/>
      <c r="I59" s="590"/>
      <c r="J59" s="588"/>
      <c r="K59" s="590"/>
      <c r="L59" s="588"/>
      <c r="M59" s="590"/>
      <c r="N59" s="588"/>
      <c r="O59" s="590"/>
    </row>
    <row r="60" spans="1:15" ht="30" hidden="1" customHeight="1">
      <c r="A60" s="626" t="s">
        <v>166</v>
      </c>
      <c r="B60" s="626"/>
      <c r="C60" s="626"/>
      <c r="D60" s="614">
        <f>SUM(D61:E62)</f>
        <v>0</v>
      </c>
      <c r="E60" s="616"/>
      <c r="F60" s="588">
        <v>0</v>
      </c>
      <c r="G60" s="590"/>
      <c r="H60" s="588"/>
      <c r="I60" s="590"/>
      <c r="J60" s="614"/>
      <c r="K60" s="616"/>
      <c r="L60" s="614"/>
      <c r="M60" s="616"/>
      <c r="N60" s="588">
        <f>D60+H60-L60</f>
        <v>0</v>
      </c>
      <c r="O60" s="590"/>
    </row>
    <row r="61" spans="1:15" ht="30" hidden="1" customHeight="1">
      <c r="A61" s="626" t="s">
        <v>78</v>
      </c>
      <c r="B61" s="626"/>
      <c r="C61" s="626"/>
      <c r="D61" s="588"/>
      <c r="E61" s="590"/>
      <c r="F61" s="588"/>
      <c r="G61" s="590"/>
      <c r="H61" s="588"/>
      <c r="I61" s="590"/>
      <c r="J61" s="588"/>
      <c r="K61" s="590"/>
      <c r="L61" s="588"/>
      <c r="M61" s="590"/>
      <c r="N61" s="588"/>
      <c r="O61" s="590"/>
    </row>
    <row r="62" spans="1:15" ht="26.25" hidden="1" customHeight="1">
      <c r="A62" s="626" t="s">
        <v>524</v>
      </c>
      <c r="B62" s="626"/>
      <c r="C62" s="626"/>
      <c r="D62" s="588">
        <v>0</v>
      </c>
      <c r="E62" s="590"/>
      <c r="F62" s="588"/>
      <c r="G62" s="590"/>
      <c r="H62" s="588"/>
      <c r="I62" s="590"/>
      <c r="J62" s="588"/>
      <c r="K62" s="590"/>
      <c r="L62" s="588"/>
      <c r="M62" s="590"/>
      <c r="N62" s="588">
        <v>0</v>
      </c>
      <c r="O62" s="590"/>
    </row>
    <row r="63" spans="1:15" ht="38.25" customHeight="1">
      <c r="A63" s="634" t="s">
        <v>50</v>
      </c>
      <c r="B63" s="634"/>
      <c r="C63" s="634"/>
      <c r="D63" s="614">
        <f>SUM(D52,D57,D60)</f>
        <v>3198</v>
      </c>
      <c r="E63" s="616"/>
      <c r="F63" s="614">
        <f t="shared" ref="F63" si="8">SUM(F52,F57,F60)</f>
        <v>0</v>
      </c>
      <c r="G63" s="616"/>
      <c r="H63" s="614">
        <f t="shared" ref="H63" si="9">SUM(H52,H57,H60)</f>
        <v>0</v>
      </c>
      <c r="I63" s="616"/>
      <c r="J63" s="614">
        <f t="shared" ref="J63" si="10">SUM(J52,J57,J60)</f>
        <v>1207</v>
      </c>
      <c r="K63" s="616"/>
      <c r="L63" s="614">
        <f t="shared" ref="L63" si="11">SUM(L52,L57,L60)</f>
        <v>1041</v>
      </c>
      <c r="M63" s="616"/>
      <c r="N63" s="614">
        <f t="shared" ref="N63" si="12">SUM(N52,N57,N60)</f>
        <v>2157</v>
      </c>
      <c r="O63" s="616"/>
    </row>
    <row r="64" spans="1:15">
      <c r="C64" s="328"/>
      <c r="D64" s="328"/>
      <c r="E64" s="328"/>
    </row>
    <row r="65" spans="1:15">
      <c r="C65" s="328"/>
      <c r="D65" s="328"/>
      <c r="E65" s="328"/>
    </row>
    <row r="66" spans="1:15">
      <c r="A66" s="483"/>
      <c r="C66" s="328"/>
      <c r="D66" s="328"/>
      <c r="E66" s="328"/>
    </row>
    <row r="67" spans="1:15">
      <c r="A67" s="324"/>
      <c r="C67" s="328"/>
      <c r="D67" s="328"/>
      <c r="E67" s="328"/>
      <c r="F67" s="324"/>
      <c r="G67" s="324"/>
      <c r="L67" s="642"/>
      <c r="M67" s="643"/>
      <c r="N67" s="643"/>
      <c r="O67" s="643"/>
    </row>
    <row r="68" spans="1:15">
      <c r="C68" s="328"/>
      <c r="D68" s="328"/>
      <c r="E68" s="328"/>
    </row>
    <row r="69" spans="1:15">
      <c r="C69" s="328"/>
      <c r="D69" s="328"/>
      <c r="E69" s="328"/>
    </row>
    <row r="70" spans="1:15">
      <c r="C70" s="328"/>
      <c r="D70" s="328"/>
      <c r="E70" s="328"/>
    </row>
    <row r="71" spans="1:15">
      <c r="C71" s="328"/>
      <c r="D71" s="328"/>
      <c r="E71" s="328"/>
    </row>
    <row r="72" spans="1:15">
      <c r="C72" s="328"/>
      <c r="D72" s="328"/>
      <c r="E72" s="328"/>
    </row>
    <row r="73" spans="1:15">
      <c r="C73" s="328"/>
      <c r="D73" s="328"/>
      <c r="E73" s="328"/>
    </row>
    <row r="74" spans="1:15">
      <c r="C74" s="328"/>
      <c r="D74" s="328"/>
      <c r="E74" s="328"/>
    </row>
    <row r="75" spans="1:15">
      <c r="C75" s="328"/>
      <c r="D75" s="328"/>
      <c r="E75" s="328"/>
    </row>
    <row r="76" spans="1:15">
      <c r="C76" s="328"/>
      <c r="D76" s="328"/>
      <c r="E76" s="328"/>
    </row>
    <row r="77" spans="1:15">
      <c r="C77" s="328"/>
      <c r="D77" s="328"/>
      <c r="E77" s="328"/>
    </row>
  </sheetData>
  <mergeCells count="253">
    <mergeCell ref="W25:Y25"/>
    <mergeCell ref="W26:Y26"/>
    <mergeCell ref="W27:Y27"/>
    <mergeCell ref="W28:Y28"/>
    <mergeCell ref="L67:O67"/>
    <mergeCell ref="C15:E15"/>
    <mergeCell ref="C16:E16"/>
    <mergeCell ref="C17:E17"/>
    <mergeCell ref="A24:B24"/>
    <mergeCell ref="N15:O15"/>
    <mergeCell ref="N16:O16"/>
    <mergeCell ref="A27:O27"/>
    <mergeCell ref="F16:H16"/>
    <mergeCell ref="M44:O44"/>
    <mergeCell ref="K44:L44"/>
    <mergeCell ref="K42:L42"/>
    <mergeCell ref="B44:C44"/>
    <mergeCell ref="H44:J44"/>
    <mergeCell ref="K41:L41"/>
    <mergeCell ref="M41:O41"/>
    <mergeCell ref="B41:C41"/>
    <mergeCell ref="H51:I51"/>
    <mergeCell ref="K45:L45"/>
    <mergeCell ref="J51:K51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C19:E19"/>
    <mergeCell ref="C20:E20"/>
    <mergeCell ref="C21:E21"/>
    <mergeCell ref="C22:E22"/>
    <mergeCell ref="C24:E24"/>
    <mergeCell ref="L15:M15"/>
    <mergeCell ref="F14:H14"/>
    <mergeCell ref="L16:M16"/>
    <mergeCell ref="I16:K16"/>
    <mergeCell ref="F15:H15"/>
    <mergeCell ref="I15:K15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4:M14"/>
    <mergeCell ref="A2:O2"/>
    <mergeCell ref="A3:O3"/>
    <mergeCell ref="I11:K11"/>
    <mergeCell ref="F44:G44"/>
    <mergeCell ref="D41:E41"/>
    <mergeCell ref="J31:L31"/>
    <mergeCell ref="M31:O31"/>
    <mergeCell ref="A39:O39"/>
    <mergeCell ref="F41:G41"/>
    <mergeCell ref="H41:J41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A63:C63"/>
    <mergeCell ref="D55:E55"/>
    <mergeCell ref="A61:C61"/>
    <mergeCell ref="D59:E59"/>
    <mergeCell ref="F59:G59"/>
    <mergeCell ref="A60:C60"/>
    <mergeCell ref="A59:C59"/>
    <mergeCell ref="A62:C62"/>
    <mergeCell ref="A57:C57"/>
    <mergeCell ref="D60:E60"/>
    <mergeCell ref="F60:G60"/>
    <mergeCell ref="A53:C53"/>
    <mergeCell ref="L55:M55"/>
    <mergeCell ref="J55:K55"/>
    <mergeCell ref="D61:E61"/>
    <mergeCell ref="F61:G61"/>
    <mergeCell ref="A55:C55"/>
    <mergeCell ref="D58:E58"/>
    <mergeCell ref="A58:C58"/>
    <mergeCell ref="F58:G58"/>
    <mergeCell ref="D57:E57"/>
    <mergeCell ref="F57:G57"/>
    <mergeCell ref="D53:E53"/>
    <mergeCell ref="F53:G53"/>
    <mergeCell ref="H57:I57"/>
    <mergeCell ref="J57:K57"/>
    <mergeCell ref="H53:I53"/>
    <mergeCell ref="A54:C54"/>
    <mergeCell ref="A56:C56"/>
    <mergeCell ref="D51:E51"/>
    <mergeCell ref="D52:E52"/>
    <mergeCell ref="N61:O61"/>
    <mergeCell ref="L61:M61"/>
    <mergeCell ref="H61:I61"/>
    <mergeCell ref="L57:M57"/>
    <mergeCell ref="H58:I58"/>
    <mergeCell ref="J61:K61"/>
    <mergeCell ref="D54:E54"/>
    <mergeCell ref="D56:E56"/>
    <mergeCell ref="N59:O59"/>
    <mergeCell ref="H60:I60"/>
    <mergeCell ref="J60:K60"/>
    <mergeCell ref="L60:M60"/>
    <mergeCell ref="N60:O60"/>
    <mergeCell ref="J59:K59"/>
    <mergeCell ref="L59:M59"/>
    <mergeCell ref="L50:M50"/>
    <mergeCell ref="N49:O50"/>
    <mergeCell ref="F49:I49"/>
    <mergeCell ref="J53:K53"/>
    <mergeCell ref="L58:M58"/>
    <mergeCell ref="J58:K58"/>
    <mergeCell ref="N53:O53"/>
    <mergeCell ref="N57:O57"/>
    <mergeCell ref="L53:M53"/>
    <mergeCell ref="F51:G51"/>
    <mergeCell ref="L52:M52"/>
    <mergeCell ref="N58:O58"/>
    <mergeCell ref="N52:O52"/>
    <mergeCell ref="J52:K52"/>
    <mergeCell ref="H52:I52"/>
    <mergeCell ref="H45:J45"/>
    <mergeCell ref="F52:G52"/>
    <mergeCell ref="H50:I50"/>
    <mergeCell ref="H55:I55"/>
    <mergeCell ref="H59:I59"/>
    <mergeCell ref="F55:G55"/>
    <mergeCell ref="J49:M49"/>
    <mergeCell ref="M42:O42"/>
    <mergeCell ref="M45:O45"/>
    <mergeCell ref="A47:O47"/>
    <mergeCell ref="B45:C45"/>
    <mergeCell ref="D45:E45"/>
    <mergeCell ref="F45:G45"/>
    <mergeCell ref="D49:E50"/>
    <mergeCell ref="A49:C50"/>
    <mergeCell ref="F42:G42"/>
    <mergeCell ref="A52:C52"/>
    <mergeCell ref="A51:C51"/>
    <mergeCell ref="L51:M51"/>
    <mergeCell ref="N51:O51"/>
    <mergeCell ref="N55:O55"/>
    <mergeCell ref="M43:O43"/>
    <mergeCell ref="F50:G50"/>
    <mergeCell ref="J50:K50"/>
    <mergeCell ref="N63:O63"/>
    <mergeCell ref="D62:E62"/>
    <mergeCell ref="F62:G62"/>
    <mergeCell ref="H62:I62"/>
    <mergeCell ref="J62:K62"/>
    <mergeCell ref="L62:M62"/>
    <mergeCell ref="N62:O62"/>
    <mergeCell ref="D63:E63"/>
    <mergeCell ref="H63:I63"/>
    <mergeCell ref="J63:K63"/>
    <mergeCell ref="L63:M63"/>
    <mergeCell ref="F63:G63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I18:K18"/>
    <mergeCell ref="I19:K19"/>
    <mergeCell ref="I20:K20"/>
    <mergeCell ref="F17:H17"/>
    <mergeCell ref="F18:H18"/>
    <mergeCell ref="F19:H19"/>
    <mergeCell ref="G31:I31"/>
    <mergeCell ref="C18:E18"/>
    <mergeCell ref="N25:O25"/>
    <mergeCell ref="L22:M22"/>
    <mergeCell ref="F25:H25"/>
    <mergeCell ref="F21:H21"/>
    <mergeCell ref="F22:H22"/>
    <mergeCell ref="F23:H23"/>
    <mergeCell ref="N24:O24"/>
    <mergeCell ref="N21:O21"/>
    <mergeCell ref="N22:O22"/>
    <mergeCell ref="N23:O23"/>
    <mergeCell ref="I21:K21"/>
    <mergeCell ref="I22:K22"/>
    <mergeCell ref="L21:M21"/>
    <mergeCell ref="I24:K24"/>
    <mergeCell ref="I23:K23"/>
    <mergeCell ref="H42:J42"/>
    <mergeCell ref="L24:M24"/>
    <mergeCell ref="F24:H24"/>
    <mergeCell ref="C23:E23"/>
    <mergeCell ref="A31:C32"/>
    <mergeCell ref="A37:C37"/>
    <mergeCell ref="A33:C33"/>
    <mergeCell ref="D44:E44"/>
    <mergeCell ref="D42:E42"/>
    <mergeCell ref="B42:C42"/>
    <mergeCell ref="A36:C36"/>
    <mergeCell ref="L18:M18"/>
    <mergeCell ref="L19:M19"/>
    <mergeCell ref="L20:M20"/>
    <mergeCell ref="L25:M25"/>
    <mergeCell ref="I25:K25"/>
    <mergeCell ref="C25:E25"/>
    <mergeCell ref="A35:C35"/>
    <mergeCell ref="A34:C34"/>
    <mergeCell ref="B43:C43"/>
    <mergeCell ref="D43:E43"/>
    <mergeCell ref="F43:G43"/>
    <mergeCell ref="H43:J43"/>
    <mergeCell ref="L23:M23"/>
    <mergeCell ref="K43:L43"/>
  </mergeCells>
  <phoneticPr fontId="3" type="noConversion"/>
  <pageMargins left="0.59055118110236227" right="0.59055118110236227" top="0.98425196850393704" bottom="0.59055118110236227" header="0.31496062992125984" footer="0.15748031496062992"/>
  <pageSetup paperSize="9" scale="48" orientation="landscape" r:id="rId1"/>
  <headerFooter alignWithMargins="0"/>
  <ignoredErrors>
    <ignoredError sqref="J22:K22 O10" evalError="1"/>
    <ignoredError sqref="D37 G37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87"/>
  <sheetViews>
    <sheetView view="pageBreakPreview" topLeftCell="A32" zoomScale="60" workbookViewId="0">
      <selection activeCell="AC87" sqref="AC87"/>
    </sheetView>
  </sheetViews>
  <sheetFormatPr defaultColWidth="9.140625" defaultRowHeight="18.75"/>
  <cols>
    <col min="1" max="2" width="4.42578125" style="490" customWidth="1"/>
    <col min="3" max="3" width="34.85546875" style="490" customWidth="1"/>
    <col min="4" max="6" width="8.42578125" style="490" customWidth="1"/>
    <col min="7" max="9" width="11.28515625" style="490" customWidth="1"/>
    <col min="10" max="10" width="8.7109375" style="490" customWidth="1"/>
    <col min="11" max="11" width="10.140625" style="490" customWidth="1"/>
    <col min="12" max="12" width="9" style="490" customWidth="1"/>
    <col min="13" max="13" width="12.28515625" style="490" customWidth="1"/>
    <col min="14" max="14" width="12.5703125" style="490" customWidth="1"/>
    <col min="15" max="15" width="14.5703125" style="490" customWidth="1"/>
    <col min="16" max="16" width="14" style="490" customWidth="1"/>
    <col min="17" max="17" width="12.5703125" style="490" customWidth="1"/>
    <col min="18" max="18" width="12.28515625" style="490" customWidth="1"/>
    <col min="19" max="19" width="14.5703125" style="490" customWidth="1"/>
    <col min="20" max="20" width="14" style="490" customWidth="1"/>
    <col min="21" max="21" width="12.5703125" style="490" customWidth="1"/>
    <col min="22" max="22" width="12.28515625" style="490" customWidth="1"/>
    <col min="23" max="23" width="14.85546875" style="490" customWidth="1"/>
    <col min="24" max="24" width="14" style="490" customWidth="1"/>
    <col min="25" max="25" width="12.5703125" style="490" customWidth="1"/>
    <col min="26" max="26" width="12.28515625" style="490" customWidth="1"/>
    <col min="27" max="27" width="14.5703125" style="490" customWidth="1"/>
    <col min="28" max="28" width="14.42578125" style="490" customWidth="1"/>
    <col min="29" max="29" width="13" style="490" customWidth="1"/>
    <col min="30" max="31" width="14.5703125" style="490" customWidth="1"/>
    <col min="32" max="32" width="14" style="490" customWidth="1"/>
    <col min="33" max="16384" width="9.140625" style="490"/>
  </cols>
  <sheetData>
    <row r="1" spans="1:32" ht="18.75" customHeight="1"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538" t="s">
        <v>346</v>
      </c>
      <c r="AE1" s="538"/>
      <c r="AF1" s="538"/>
    </row>
    <row r="2" spans="1:32" ht="18.75" customHeight="1">
      <c r="C2" s="330" t="s">
        <v>337</v>
      </c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</row>
    <row r="3" spans="1:32">
      <c r="A3" s="331"/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  <c r="AF3" s="332" t="s">
        <v>366</v>
      </c>
    </row>
    <row r="4" spans="1:32" ht="45.75" customHeight="1">
      <c r="A4" s="674" t="s">
        <v>47</v>
      </c>
      <c r="B4" s="648" t="s">
        <v>115</v>
      </c>
      <c r="C4" s="650"/>
      <c r="D4" s="591" t="s">
        <v>116</v>
      </c>
      <c r="E4" s="592"/>
      <c r="F4" s="592"/>
      <c r="G4" s="591" t="s">
        <v>181</v>
      </c>
      <c r="H4" s="592"/>
      <c r="I4" s="592"/>
      <c r="J4" s="592"/>
      <c r="K4" s="592"/>
      <c r="L4" s="592"/>
      <c r="M4" s="592"/>
      <c r="N4" s="592"/>
      <c r="O4" s="592"/>
      <c r="P4" s="592"/>
      <c r="Q4" s="593"/>
      <c r="R4" s="621" t="s">
        <v>117</v>
      </c>
      <c r="S4" s="622"/>
      <c r="T4" s="622"/>
      <c r="U4" s="622"/>
      <c r="V4" s="622"/>
      <c r="W4" s="622"/>
      <c r="X4" s="622"/>
      <c r="Y4" s="622"/>
      <c r="Z4" s="623"/>
      <c r="AA4" s="506" t="s">
        <v>313</v>
      </c>
      <c r="AB4" s="525"/>
      <c r="AC4" s="525"/>
      <c r="AD4" s="506" t="s">
        <v>314</v>
      </c>
      <c r="AE4" s="525"/>
      <c r="AF4" s="525"/>
    </row>
    <row r="5" spans="1:32" ht="77.25" customHeight="1">
      <c r="A5" s="676"/>
      <c r="B5" s="654"/>
      <c r="C5" s="656"/>
      <c r="D5" s="594"/>
      <c r="E5" s="595"/>
      <c r="F5" s="595"/>
      <c r="G5" s="594"/>
      <c r="H5" s="595"/>
      <c r="I5" s="595"/>
      <c r="J5" s="595"/>
      <c r="K5" s="595"/>
      <c r="L5" s="595"/>
      <c r="M5" s="595"/>
      <c r="N5" s="595"/>
      <c r="O5" s="595"/>
      <c r="P5" s="595"/>
      <c r="Q5" s="596"/>
      <c r="R5" s="631" t="s">
        <v>599</v>
      </c>
      <c r="S5" s="639"/>
      <c r="T5" s="632"/>
      <c r="U5" s="631" t="s">
        <v>600</v>
      </c>
      <c r="V5" s="639"/>
      <c r="W5" s="632"/>
      <c r="X5" s="631" t="s">
        <v>601</v>
      </c>
      <c r="Y5" s="639"/>
      <c r="Z5" s="632"/>
      <c r="AA5" s="525"/>
      <c r="AB5" s="525"/>
      <c r="AC5" s="525"/>
      <c r="AD5" s="525"/>
      <c r="AE5" s="525"/>
      <c r="AF5" s="525"/>
    </row>
    <row r="6" spans="1:32" ht="28.5" customHeight="1">
      <c r="A6" s="333">
        <v>1</v>
      </c>
      <c r="B6" s="706">
        <v>2</v>
      </c>
      <c r="C6" s="707"/>
      <c r="D6" s="631">
        <v>3</v>
      </c>
      <c r="E6" s="639"/>
      <c r="F6" s="639"/>
      <c r="G6" s="631">
        <v>4</v>
      </c>
      <c r="H6" s="639"/>
      <c r="I6" s="639"/>
      <c r="J6" s="639"/>
      <c r="K6" s="639"/>
      <c r="L6" s="639"/>
      <c r="M6" s="639"/>
      <c r="N6" s="639"/>
      <c r="O6" s="639"/>
      <c r="P6" s="639"/>
      <c r="Q6" s="632"/>
      <c r="R6" s="631">
        <v>5</v>
      </c>
      <c r="S6" s="639"/>
      <c r="T6" s="632"/>
      <c r="U6" s="631">
        <v>6</v>
      </c>
      <c r="V6" s="639"/>
      <c r="W6" s="632"/>
      <c r="X6" s="621">
        <v>7</v>
      </c>
      <c r="Y6" s="622"/>
      <c r="Z6" s="623"/>
      <c r="AA6" s="621">
        <v>8</v>
      </c>
      <c r="AB6" s="622"/>
      <c r="AC6" s="623"/>
      <c r="AD6" s="621">
        <v>9</v>
      </c>
      <c r="AE6" s="622"/>
      <c r="AF6" s="623"/>
    </row>
    <row r="7" spans="1:32" ht="34.5" customHeight="1">
      <c r="A7" s="333"/>
      <c r="B7" s="702"/>
      <c r="C7" s="703"/>
      <c r="D7" s="704"/>
      <c r="E7" s="705"/>
      <c r="F7" s="705"/>
      <c r="G7" s="704"/>
      <c r="H7" s="705"/>
      <c r="I7" s="705"/>
      <c r="J7" s="705"/>
      <c r="K7" s="705"/>
      <c r="L7" s="705"/>
      <c r="M7" s="705"/>
      <c r="N7" s="705"/>
      <c r="O7" s="705"/>
      <c r="P7" s="705"/>
      <c r="Q7" s="710"/>
      <c r="R7" s="714"/>
      <c r="S7" s="715"/>
      <c r="T7" s="716"/>
      <c r="U7" s="714"/>
      <c r="V7" s="715"/>
      <c r="W7" s="716"/>
      <c r="X7" s="714"/>
      <c r="Y7" s="715"/>
      <c r="Z7" s="716"/>
      <c r="AA7" s="714">
        <f>X7-U7</f>
        <v>0</v>
      </c>
      <c r="AB7" s="715"/>
      <c r="AC7" s="716"/>
      <c r="AD7" s="720" t="e">
        <f>(X7/U7)*100</f>
        <v>#DIV/0!</v>
      </c>
      <c r="AE7" s="721"/>
      <c r="AF7" s="722"/>
    </row>
    <row r="8" spans="1:32" ht="34.5" hidden="1" customHeight="1">
      <c r="A8" s="333"/>
      <c r="B8" s="702"/>
      <c r="C8" s="703"/>
      <c r="D8" s="704"/>
      <c r="E8" s="705"/>
      <c r="F8" s="705"/>
      <c r="G8" s="704"/>
      <c r="H8" s="705"/>
      <c r="I8" s="705"/>
      <c r="J8" s="705"/>
      <c r="K8" s="705"/>
      <c r="L8" s="705"/>
      <c r="M8" s="705"/>
      <c r="N8" s="705"/>
      <c r="O8" s="705"/>
      <c r="P8" s="705"/>
      <c r="Q8" s="710"/>
      <c r="R8" s="714"/>
      <c r="S8" s="715"/>
      <c r="T8" s="716"/>
      <c r="U8" s="714"/>
      <c r="V8" s="715"/>
      <c r="W8" s="716"/>
      <c r="X8" s="717"/>
      <c r="Y8" s="718"/>
      <c r="Z8" s="719"/>
      <c r="AA8" s="717">
        <f>X8-U8</f>
        <v>0</v>
      </c>
      <c r="AB8" s="718"/>
      <c r="AC8" s="719"/>
      <c r="AD8" s="720"/>
      <c r="AE8" s="721"/>
      <c r="AF8" s="722"/>
    </row>
    <row r="9" spans="1:32" ht="37.5" customHeight="1">
      <c r="A9" s="680" t="s">
        <v>50</v>
      </c>
      <c r="B9" s="681"/>
      <c r="C9" s="681"/>
      <c r="D9" s="681"/>
      <c r="E9" s="681"/>
      <c r="F9" s="681"/>
      <c r="G9" s="681"/>
      <c r="H9" s="681"/>
      <c r="I9" s="681"/>
      <c r="J9" s="681"/>
      <c r="K9" s="681"/>
      <c r="L9" s="681"/>
      <c r="M9" s="681"/>
      <c r="N9" s="681"/>
      <c r="O9" s="681"/>
      <c r="P9" s="681"/>
      <c r="Q9" s="682"/>
      <c r="R9" s="711">
        <f>SUM(R7:R8)</f>
        <v>0</v>
      </c>
      <c r="S9" s="712"/>
      <c r="T9" s="713"/>
      <c r="U9" s="711">
        <f>SUM(U7:U8)</f>
        <v>0</v>
      </c>
      <c r="V9" s="712"/>
      <c r="W9" s="713"/>
      <c r="X9" s="711">
        <f>SUM(X7:X8)</f>
        <v>0</v>
      </c>
      <c r="Y9" s="712"/>
      <c r="Z9" s="713"/>
      <c r="AA9" s="711">
        <f>X9-U9</f>
        <v>0</v>
      </c>
      <c r="AB9" s="712"/>
      <c r="AC9" s="713"/>
      <c r="AD9" s="668" t="e">
        <f>(X9/U9)*100</f>
        <v>#DIV/0!</v>
      </c>
      <c r="AE9" s="669"/>
      <c r="AF9" s="670"/>
    </row>
    <row r="10" spans="1:32" ht="11.25" customHeight="1">
      <c r="A10" s="334"/>
      <c r="B10" s="334"/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6"/>
      <c r="AF10" s="336"/>
    </row>
    <row r="11" spans="1:32" ht="10.5" customHeight="1">
      <c r="A11" s="337"/>
      <c r="B11" s="337"/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  <c r="N11" s="338"/>
      <c r="O11" s="338"/>
      <c r="P11" s="338"/>
      <c r="Q11" s="338"/>
      <c r="R11" s="339"/>
      <c r="S11" s="339"/>
      <c r="T11" s="339"/>
      <c r="U11" s="339"/>
      <c r="V11" s="339"/>
      <c r="W11" s="339"/>
      <c r="X11" s="340"/>
      <c r="Y11" s="340"/>
      <c r="Z11" s="340"/>
      <c r="AA11" s="340"/>
      <c r="AB11" s="340"/>
      <c r="AC11" s="340"/>
      <c r="AD11" s="340"/>
      <c r="AE11" s="341"/>
      <c r="AF11" s="341"/>
    </row>
    <row r="12" spans="1:32" s="342" customFormat="1" ht="18.75" customHeight="1">
      <c r="C12" s="330" t="s">
        <v>338</v>
      </c>
    </row>
    <row r="13" spans="1:32" s="342" customFormat="1" ht="18.75" customHeight="1">
      <c r="AF13" s="269" t="s">
        <v>366</v>
      </c>
    </row>
    <row r="14" spans="1:32" ht="45.75" customHeight="1">
      <c r="A14" s="567" t="s">
        <v>47</v>
      </c>
      <c r="B14" s="648" t="s">
        <v>118</v>
      </c>
      <c r="C14" s="650"/>
      <c r="D14" s="506" t="s">
        <v>115</v>
      </c>
      <c r="E14" s="506"/>
      <c r="F14" s="506"/>
      <c r="G14" s="506"/>
      <c r="H14" s="591" t="s">
        <v>181</v>
      </c>
      <c r="I14" s="592"/>
      <c r="J14" s="592"/>
      <c r="K14" s="592"/>
      <c r="L14" s="592"/>
      <c r="M14" s="592"/>
      <c r="N14" s="592"/>
      <c r="O14" s="593"/>
      <c r="P14" s="591" t="s">
        <v>277</v>
      </c>
      <c r="Q14" s="593"/>
      <c r="R14" s="621" t="s">
        <v>117</v>
      </c>
      <c r="S14" s="622"/>
      <c r="T14" s="622"/>
      <c r="U14" s="622"/>
      <c r="V14" s="622"/>
      <c r="W14" s="622"/>
      <c r="X14" s="622"/>
      <c r="Y14" s="622"/>
      <c r="Z14" s="623"/>
      <c r="AA14" s="506" t="s">
        <v>313</v>
      </c>
      <c r="AB14" s="525"/>
      <c r="AC14" s="525"/>
      <c r="AD14" s="506" t="s">
        <v>314</v>
      </c>
      <c r="AE14" s="525"/>
      <c r="AF14" s="525"/>
    </row>
    <row r="15" spans="1:32" ht="24.95" customHeight="1">
      <c r="A15" s="567"/>
      <c r="B15" s="651"/>
      <c r="C15" s="653"/>
      <c r="D15" s="506"/>
      <c r="E15" s="506"/>
      <c r="F15" s="506"/>
      <c r="G15" s="506"/>
      <c r="H15" s="696"/>
      <c r="I15" s="697"/>
      <c r="J15" s="697"/>
      <c r="K15" s="697"/>
      <c r="L15" s="697"/>
      <c r="M15" s="697"/>
      <c r="N15" s="697"/>
      <c r="O15" s="698"/>
      <c r="P15" s="696"/>
      <c r="Q15" s="698"/>
      <c r="R15" s="591" t="s">
        <v>602</v>
      </c>
      <c r="S15" s="592"/>
      <c r="T15" s="593"/>
      <c r="U15" s="591" t="s">
        <v>600</v>
      </c>
      <c r="V15" s="592"/>
      <c r="W15" s="593"/>
      <c r="X15" s="591" t="s">
        <v>601</v>
      </c>
      <c r="Y15" s="723"/>
      <c r="Z15" s="724"/>
      <c r="AA15" s="525"/>
      <c r="AB15" s="525"/>
      <c r="AC15" s="525"/>
      <c r="AD15" s="525"/>
      <c r="AE15" s="525"/>
      <c r="AF15" s="525"/>
    </row>
    <row r="16" spans="1:32" ht="48" customHeight="1">
      <c r="A16" s="567"/>
      <c r="B16" s="654"/>
      <c r="C16" s="656"/>
      <c r="D16" s="506"/>
      <c r="E16" s="506"/>
      <c r="F16" s="506"/>
      <c r="G16" s="506"/>
      <c r="H16" s="594"/>
      <c r="I16" s="595"/>
      <c r="J16" s="595"/>
      <c r="K16" s="595"/>
      <c r="L16" s="595"/>
      <c r="M16" s="595"/>
      <c r="N16" s="595"/>
      <c r="O16" s="596"/>
      <c r="P16" s="594"/>
      <c r="Q16" s="596"/>
      <c r="R16" s="594"/>
      <c r="S16" s="595"/>
      <c r="T16" s="596"/>
      <c r="U16" s="594"/>
      <c r="V16" s="595"/>
      <c r="W16" s="596"/>
      <c r="X16" s="725"/>
      <c r="Y16" s="726"/>
      <c r="Z16" s="727"/>
      <c r="AA16" s="525"/>
      <c r="AB16" s="525"/>
      <c r="AC16" s="525"/>
      <c r="AD16" s="525"/>
      <c r="AE16" s="525"/>
      <c r="AF16" s="525"/>
    </row>
    <row r="17" spans="1:32" ht="28.5" customHeight="1">
      <c r="A17" s="477">
        <v>1</v>
      </c>
      <c r="B17" s="706">
        <v>2</v>
      </c>
      <c r="C17" s="707"/>
      <c r="D17" s="506">
        <v>3</v>
      </c>
      <c r="E17" s="506"/>
      <c r="F17" s="506"/>
      <c r="G17" s="506"/>
      <c r="H17" s="631">
        <v>4</v>
      </c>
      <c r="I17" s="639"/>
      <c r="J17" s="639"/>
      <c r="K17" s="639"/>
      <c r="L17" s="639"/>
      <c r="M17" s="639"/>
      <c r="N17" s="639"/>
      <c r="O17" s="632"/>
      <c r="P17" s="631">
        <v>5</v>
      </c>
      <c r="Q17" s="632"/>
      <c r="R17" s="631">
        <v>6</v>
      </c>
      <c r="S17" s="639"/>
      <c r="T17" s="632"/>
      <c r="U17" s="631">
        <v>7</v>
      </c>
      <c r="V17" s="639"/>
      <c r="W17" s="632"/>
      <c r="X17" s="631">
        <v>8</v>
      </c>
      <c r="Y17" s="639"/>
      <c r="Z17" s="632"/>
      <c r="AA17" s="631">
        <v>9</v>
      </c>
      <c r="AB17" s="639"/>
      <c r="AC17" s="632"/>
      <c r="AD17" s="631">
        <v>10</v>
      </c>
      <c r="AE17" s="639"/>
      <c r="AF17" s="632"/>
    </row>
    <row r="18" spans="1:32" ht="30.75" customHeight="1">
      <c r="A18" s="493">
        <v>1</v>
      </c>
      <c r="B18" s="743">
        <v>45300</v>
      </c>
      <c r="C18" s="744"/>
      <c r="D18" s="626" t="s">
        <v>527</v>
      </c>
      <c r="E18" s="626"/>
      <c r="F18" s="626"/>
      <c r="G18" s="626"/>
      <c r="H18" s="699" t="s">
        <v>526</v>
      </c>
      <c r="I18" s="700"/>
      <c r="J18" s="700"/>
      <c r="K18" s="700"/>
      <c r="L18" s="700"/>
      <c r="M18" s="700"/>
      <c r="N18" s="700"/>
      <c r="O18" s="701"/>
      <c r="P18" s="708" t="s">
        <v>635</v>
      </c>
      <c r="Q18" s="709"/>
      <c r="R18" s="588">
        <v>55</v>
      </c>
      <c r="S18" s="589"/>
      <c r="T18" s="590"/>
      <c r="U18" s="588">
        <v>60</v>
      </c>
      <c r="V18" s="589"/>
      <c r="W18" s="590"/>
      <c r="X18" s="588">
        <v>30</v>
      </c>
      <c r="Y18" s="589"/>
      <c r="Z18" s="590"/>
      <c r="AA18" s="588">
        <f>X18-U18</f>
        <v>-30</v>
      </c>
      <c r="AB18" s="589"/>
      <c r="AC18" s="590"/>
      <c r="AD18" s="728">
        <f>(X18/U18)*100</f>
        <v>50</v>
      </c>
      <c r="AE18" s="729"/>
      <c r="AF18" s="730"/>
    </row>
    <row r="19" spans="1:32" ht="30.75" hidden="1" customHeight="1">
      <c r="A19" s="493"/>
      <c r="B19" s="741"/>
      <c r="C19" s="742"/>
      <c r="D19" s="665"/>
      <c r="E19" s="665"/>
      <c r="F19" s="665"/>
      <c r="G19" s="665"/>
      <c r="H19" s="699"/>
      <c r="I19" s="700"/>
      <c r="J19" s="700"/>
      <c r="K19" s="700"/>
      <c r="L19" s="700"/>
      <c r="M19" s="700"/>
      <c r="N19" s="700"/>
      <c r="O19" s="701"/>
      <c r="P19" s="708"/>
      <c r="Q19" s="709"/>
      <c r="R19" s="588"/>
      <c r="S19" s="589"/>
      <c r="T19" s="590"/>
      <c r="U19" s="588"/>
      <c r="V19" s="589"/>
      <c r="W19" s="590"/>
      <c r="X19" s="588"/>
      <c r="Y19" s="589"/>
      <c r="Z19" s="590"/>
      <c r="AA19" s="588">
        <f>X19-U19</f>
        <v>0</v>
      </c>
      <c r="AB19" s="589"/>
      <c r="AC19" s="590"/>
      <c r="AD19" s="731" t="e">
        <f>(X19/U19)*100</f>
        <v>#DIV/0!</v>
      </c>
      <c r="AE19" s="732"/>
      <c r="AF19" s="733"/>
    </row>
    <row r="20" spans="1:32" ht="38.25" customHeight="1">
      <c r="A20" s="680" t="s">
        <v>50</v>
      </c>
      <c r="B20" s="681"/>
      <c r="C20" s="681"/>
      <c r="D20" s="681"/>
      <c r="E20" s="681"/>
      <c r="F20" s="681"/>
      <c r="G20" s="681"/>
      <c r="H20" s="681"/>
      <c r="I20" s="681"/>
      <c r="J20" s="681"/>
      <c r="K20" s="681"/>
      <c r="L20" s="681"/>
      <c r="M20" s="681"/>
      <c r="N20" s="681"/>
      <c r="O20" s="681"/>
      <c r="P20" s="681"/>
      <c r="Q20" s="682"/>
      <c r="R20" s="614">
        <f>SUM(R18:R19)</f>
        <v>55</v>
      </c>
      <c r="S20" s="615"/>
      <c r="T20" s="616"/>
      <c r="U20" s="614">
        <f>SUM(U18:U19)</f>
        <v>60</v>
      </c>
      <c r="V20" s="615"/>
      <c r="W20" s="616"/>
      <c r="X20" s="614">
        <f>SUM(X18:X19)</f>
        <v>30</v>
      </c>
      <c r="Y20" s="615"/>
      <c r="Z20" s="616"/>
      <c r="AA20" s="614">
        <f>X20-U20</f>
        <v>-30</v>
      </c>
      <c r="AB20" s="615"/>
      <c r="AC20" s="616"/>
      <c r="AD20" s="657">
        <f>(X20/U20)*100</f>
        <v>50</v>
      </c>
      <c r="AE20" s="658"/>
      <c r="AF20" s="659"/>
    </row>
    <row r="21" spans="1:32" ht="20.25">
      <c r="A21" s="489"/>
      <c r="B21" s="489"/>
      <c r="C21" s="489"/>
      <c r="D21" s="489"/>
      <c r="E21" s="489"/>
      <c r="F21" s="489"/>
      <c r="G21" s="489"/>
      <c r="H21" s="489"/>
      <c r="I21" s="489"/>
      <c r="J21" s="489"/>
      <c r="K21" s="489"/>
      <c r="L21" s="489"/>
      <c r="M21" s="489"/>
      <c r="N21" s="489"/>
      <c r="O21" s="489"/>
      <c r="P21" s="489"/>
      <c r="Q21" s="281"/>
      <c r="R21" s="497"/>
      <c r="S21" s="497"/>
      <c r="T21" s="497"/>
      <c r="U21" s="497"/>
      <c r="V21" s="497"/>
      <c r="W21" s="281"/>
      <c r="X21" s="281"/>
      <c r="Y21" s="281"/>
      <c r="Z21" s="281"/>
      <c r="AA21" s="281"/>
      <c r="AB21" s="281"/>
      <c r="AC21" s="281"/>
      <c r="AD21" s="281"/>
      <c r="AE21" s="281"/>
      <c r="AF21" s="497"/>
    </row>
    <row r="22" spans="1:32" ht="1.5" customHeight="1">
      <c r="A22" s="489"/>
      <c r="B22" s="489"/>
      <c r="C22" s="489"/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489"/>
      <c r="O22" s="489"/>
      <c r="P22" s="489"/>
      <c r="Q22" s="281"/>
      <c r="R22" s="497"/>
      <c r="S22" s="497"/>
      <c r="T22" s="497"/>
      <c r="U22" s="497"/>
      <c r="V22" s="497"/>
      <c r="W22" s="281"/>
      <c r="X22" s="281"/>
      <c r="Y22" s="281"/>
      <c r="Z22" s="281"/>
      <c r="AA22" s="281"/>
      <c r="AB22" s="281"/>
      <c r="AC22" s="281"/>
      <c r="AD22" s="281"/>
      <c r="AE22" s="281"/>
      <c r="AF22" s="497"/>
    </row>
    <row r="23" spans="1:32" s="342" customFormat="1" ht="18.75" customHeight="1">
      <c r="A23" s="343"/>
      <c r="B23" s="343"/>
      <c r="C23" s="343" t="s">
        <v>603</v>
      </c>
      <c r="D23" s="343"/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3"/>
    </row>
    <row r="24" spans="1:32" ht="20.25">
      <c r="A24" s="344"/>
      <c r="B24" s="344"/>
      <c r="C24" s="344"/>
      <c r="D24" s="344"/>
      <c r="E24" s="344"/>
      <c r="F24" s="344"/>
      <c r="G24" s="344"/>
      <c r="H24" s="344"/>
      <c r="I24" s="495"/>
      <c r="J24" s="495"/>
      <c r="K24" s="495"/>
      <c r="L24" s="495"/>
      <c r="M24" s="495"/>
      <c r="N24" s="495"/>
      <c r="O24" s="495"/>
      <c r="P24" s="495"/>
      <c r="Q24" s="495"/>
      <c r="R24" s="495"/>
      <c r="S24" s="495"/>
      <c r="T24" s="495"/>
      <c r="U24" s="495"/>
      <c r="V24" s="495"/>
      <c r="W24" s="344"/>
      <c r="X24" s="281"/>
      <c r="Y24" s="281"/>
      <c r="Z24" s="573"/>
      <c r="AA24" s="573"/>
      <c r="AB24" s="573"/>
      <c r="AC24" s="281"/>
      <c r="AD24" s="573" t="s">
        <v>315</v>
      </c>
      <c r="AE24" s="573"/>
      <c r="AF24" s="573"/>
    </row>
    <row r="25" spans="1:32" ht="42" customHeight="1">
      <c r="A25" s="674" t="s">
        <v>47</v>
      </c>
      <c r="B25" s="648" t="s">
        <v>139</v>
      </c>
      <c r="C25" s="649"/>
      <c r="D25" s="649"/>
      <c r="E25" s="649"/>
      <c r="F25" s="649"/>
      <c r="G25" s="649"/>
      <c r="H25" s="649"/>
      <c r="I25" s="649"/>
      <c r="J25" s="649"/>
      <c r="K25" s="649"/>
      <c r="L25" s="650"/>
      <c r="M25" s="660" t="s">
        <v>49</v>
      </c>
      <c r="N25" s="661"/>
      <c r="O25" s="661"/>
      <c r="P25" s="662"/>
      <c r="Q25" s="660" t="s">
        <v>72</v>
      </c>
      <c r="R25" s="661"/>
      <c r="S25" s="661"/>
      <c r="T25" s="662"/>
      <c r="U25" s="660" t="s">
        <v>163</v>
      </c>
      <c r="V25" s="661"/>
      <c r="W25" s="661"/>
      <c r="X25" s="662"/>
      <c r="Y25" s="660" t="s">
        <v>432</v>
      </c>
      <c r="Z25" s="661"/>
      <c r="AA25" s="661"/>
      <c r="AB25" s="662"/>
      <c r="AC25" s="660" t="s">
        <v>50</v>
      </c>
      <c r="AD25" s="661"/>
      <c r="AE25" s="661"/>
      <c r="AF25" s="662"/>
    </row>
    <row r="26" spans="1:32" ht="34.5" customHeight="1">
      <c r="A26" s="675"/>
      <c r="B26" s="651"/>
      <c r="C26" s="652"/>
      <c r="D26" s="652"/>
      <c r="E26" s="652"/>
      <c r="F26" s="652"/>
      <c r="G26" s="652"/>
      <c r="H26" s="652"/>
      <c r="I26" s="652"/>
      <c r="J26" s="652"/>
      <c r="K26" s="652"/>
      <c r="L26" s="653"/>
      <c r="M26" s="646" t="s">
        <v>137</v>
      </c>
      <c r="N26" s="646" t="s">
        <v>138</v>
      </c>
      <c r="O26" s="646" t="s">
        <v>148</v>
      </c>
      <c r="P26" s="646" t="s">
        <v>149</v>
      </c>
      <c r="Q26" s="646" t="s">
        <v>137</v>
      </c>
      <c r="R26" s="646" t="s">
        <v>138</v>
      </c>
      <c r="S26" s="646" t="s">
        <v>148</v>
      </c>
      <c r="T26" s="646" t="s">
        <v>149</v>
      </c>
      <c r="U26" s="646" t="s">
        <v>137</v>
      </c>
      <c r="V26" s="646" t="s">
        <v>138</v>
      </c>
      <c r="W26" s="646" t="s">
        <v>148</v>
      </c>
      <c r="X26" s="646" t="s">
        <v>149</v>
      </c>
      <c r="Y26" s="646" t="s">
        <v>137</v>
      </c>
      <c r="Z26" s="646" t="s">
        <v>138</v>
      </c>
      <c r="AA26" s="646" t="s">
        <v>148</v>
      </c>
      <c r="AB26" s="646" t="s">
        <v>149</v>
      </c>
      <c r="AC26" s="646" t="s">
        <v>137</v>
      </c>
      <c r="AD26" s="646" t="s">
        <v>138</v>
      </c>
      <c r="AE26" s="646" t="s">
        <v>148</v>
      </c>
      <c r="AF26" s="646" t="s">
        <v>149</v>
      </c>
    </row>
    <row r="27" spans="1:32" ht="24.95" customHeight="1">
      <c r="A27" s="676"/>
      <c r="B27" s="654"/>
      <c r="C27" s="655"/>
      <c r="D27" s="655"/>
      <c r="E27" s="655"/>
      <c r="F27" s="655"/>
      <c r="G27" s="655"/>
      <c r="H27" s="655"/>
      <c r="I27" s="655"/>
      <c r="J27" s="655"/>
      <c r="K27" s="655"/>
      <c r="L27" s="656"/>
      <c r="M27" s="647"/>
      <c r="N27" s="647"/>
      <c r="O27" s="647"/>
      <c r="P27" s="647"/>
      <c r="Q27" s="647"/>
      <c r="R27" s="647"/>
      <c r="S27" s="647"/>
      <c r="T27" s="647"/>
      <c r="U27" s="647"/>
      <c r="V27" s="647"/>
      <c r="W27" s="647"/>
      <c r="X27" s="647"/>
      <c r="Y27" s="647"/>
      <c r="Z27" s="647"/>
      <c r="AA27" s="647"/>
      <c r="AB27" s="647"/>
      <c r="AC27" s="647"/>
      <c r="AD27" s="647"/>
      <c r="AE27" s="647"/>
      <c r="AF27" s="647"/>
    </row>
    <row r="28" spans="1:32" ht="33.75" customHeight="1">
      <c r="A28" s="493">
        <v>1</v>
      </c>
      <c r="B28" s="745">
        <v>2</v>
      </c>
      <c r="C28" s="745"/>
      <c r="D28" s="745"/>
      <c r="E28" s="745"/>
      <c r="F28" s="745"/>
      <c r="G28" s="745"/>
      <c r="H28" s="745"/>
      <c r="I28" s="745"/>
      <c r="J28" s="745"/>
      <c r="K28" s="745"/>
      <c r="L28" s="745"/>
      <c r="M28" s="498">
        <v>3</v>
      </c>
      <c r="N28" s="498">
        <v>4</v>
      </c>
      <c r="O28" s="498">
        <v>5</v>
      </c>
      <c r="P28" s="498">
        <v>6</v>
      </c>
      <c r="Q28" s="498">
        <v>7</v>
      </c>
      <c r="R28" s="498">
        <v>8</v>
      </c>
      <c r="S28" s="498">
        <v>9</v>
      </c>
      <c r="T28" s="498">
        <v>10</v>
      </c>
      <c r="U28" s="498">
        <v>11</v>
      </c>
      <c r="V28" s="498">
        <v>12</v>
      </c>
      <c r="W28" s="498">
        <v>13</v>
      </c>
      <c r="X28" s="498">
        <v>14</v>
      </c>
      <c r="Y28" s="498">
        <v>15</v>
      </c>
      <c r="Z28" s="498">
        <v>16</v>
      </c>
      <c r="AA28" s="498">
        <v>17</v>
      </c>
      <c r="AB28" s="498">
        <v>18</v>
      </c>
      <c r="AC28" s="498">
        <v>19</v>
      </c>
      <c r="AD28" s="498">
        <v>20</v>
      </c>
      <c r="AE28" s="498">
        <v>21</v>
      </c>
      <c r="AF28" s="498">
        <v>22</v>
      </c>
    </row>
    <row r="29" spans="1:32" ht="33.75" customHeight="1">
      <c r="A29" s="345">
        <v>1</v>
      </c>
      <c r="B29" s="683" t="s">
        <v>2</v>
      </c>
      <c r="C29" s="684"/>
      <c r="D29" s="684"/>
      <c r="E29" s="684"/>
      <c r="F29" s="684"/>
      <c r="G29" s="684"/>
      <c r="H29" s="684"/>
      <c r="I29" s="684"/>
      <c r="J29" s="684"/>
      <c r="K29" s="684"/>
      <c r="L29" s="685"/>
      <c r="M29" s="119">
        <f>SUM(M30:M35)</f>
        <v>0</v>
      </c>
      <c r="N29" s="119">
        <f>SUM(N30:N35)</f>
        <v>0</v>
      </c>
      <c r="O29" s="124">
        <f t="shared" ref="O29" si="0">N29-M29</f>
        <v>0</v>
      </c>
      <c r="P29" s="125">
        <v>0</v>
      </c>
      <c r="Q29" s="119">
        <f>SUM(Q30:Q35)</f>
        <v>0</v>
      </c>
      <c r="R29" s="119">
        <f>SUM(R30:R35)</f>
        <v>0</v>
      </c>
      <c r="S29" s="124">
        <f t="shared" ref="S29" si="1">R29-Q29</f>
        <v>0</v>
      </c>
      <c r="T29" s="125">
        <v>0</v>
      </c>
      <c r="U29" s="109">
        <f>SUM(U30:U35)</f>
        <v>56</v>
      </c>
      <c r="V29" s="109">
        <f>SUM(V30:V35)</f>
        <v>469</v>
      </c>
      <c r="W29" s="346">
        <f t="shared" ref="W29" si="2">V29-U29</f>
        <v>413</v>
      </c>
      <c r="X29" s="186">
        <f t="shared" ref="X29" si="3">V29/U29*100</f>
        <v>837.5</v>
      </c>
      <c r="Y29" s="498"/>
      <c r="Z29" s="498"/>
      <c r="AA29" s="498"/>
      <c r="AB29" s="498"/>
      <c r="AC29" s="109">
        <f>M29+Q29+U29+Y29</f>
        <v>56</v>
      </c>
      <c r="AD29" s="109">
        <f>N29+R29+V29+Z29</f>
        <v>469</v>
      </c>
      <c r="AE29" s="125">
        <f t="shared" ref="AE29" si="4">AD29-AC29</f>
        <v>413</v>
      </c>
      <c r="AF29" s="186">
        <f t="shared" ref="AF29" si="5">AD29/AC29*100</f>
        <v>837.5</v>
      </c>
    </row>
    <row r="30" spans="1:32" ht="33.75" customHeight="1">
      <c r="A30" s="493">
        <v>1</v>
      </c>
      <c r="B30" s="686" t="s">
        <v>587</v>
      </c>
      <c r="C30" s="687"/>
      <c r="D30" s="687"/>
      <c r="E30" s="687"/>
      <c r="F30" s="687"/>
      <c r="G30" s="687"/>
      <c r="H30" s="687"/>
      <c r="I30" s="687"/>
      <c r="J30" s="687"/>
      <c r="K30" s="687"/>
      <c r="L30" s="688"/>
      <c r="M30" s="119">
        <v>0</v>
      </c>
      <c r="N30" s="119">
        <v>0</v>
      </c>
      <c r="O30" s="119">
        <v>0</v>
      </c>
      <c r="P30" s="119">
        <v>0</v>
      </c>
      <c r="Q30" s="119">
        <v>0</v>
      </c>
      <c r="R30" s="119">
        <v>0</v>
      </c>
      <c r="S30" s="119">
        <v>0</v>
      </c>
      <c r="T30" s="119">
        <v>0</v>
      </c>
      <c r="U30" s="487">
        <v>56</v>
      </c>
      <c r="V30" s="401">
        <v>0</v>
      </c>
      <c r="W30" s="346">
        <f t="shared" ref="W30:W52" si="6">V30-U30</f>
        <v>-56</v>
      </c>
      <c r="X30" s="186">
        <f t="shared" ref="X30:X53" si="7">V30/U30*100</f>
        <v>0</v>
      </c>
      <c r="Y30" s="498"/>
      <c r="Z30" s="498"/>
      <c r="AA30" s="498"/>
      <c r="AB30" s="498"/>
      <c r="AC30" s="487">
        <f t="shared" ref="AC30:AC53" si="8">M30+Q30+U30+Y30</f>
        <v>56</v>
      </c>
      <c r="AD30" s="125">
        <f t="shared" ref="AD30:AD53" si="9">N30+R30+V30+Z30</f>
        <v>0</v>
      </c>
      <c r="AE30" s="125">
        <f t="shared" ref="AE30:AE35" si="10">AD30-AC30</f>
        <v>-56</v>
      </c>
      <c r="AF30" s="186">
        <f t="shared" ref="AF30:AF35" si="11">AD30/AC30*100</f>
        <v>0</v>
      </c>
    </row>
    <row r="31" spans="1:32" ht="33.75" customHeight="1">
      <c r="A31" s="493">
        <v>2</v>
      </c>
      <c r="B31" s="689" t="s">
        <v>604</v>
      </c>
      <c r="C31" s="689"/>
      <c r="D31" s="689"/>
      <c r="E31" s="689"/>
      <c r="F31" s="689"/>
      <c r="G31" s="689"/>
      <c r="H31" s="689"/>
      <c r="I31" s="689"/>
      <c r="J31" s="689"/>
      <c r="K31" s="689"/>
      <c r="L31" s="689"/>
      <c r="M31" s="119">
        <v>0</v>
      </c>
      <c r="N31" s="119">
        <v>0</v>
      </c>
      <c r="O31" s="124">
        <f t="shared" ref="O31" si="12">N31-M31</f>
        <v>0</v>
      </c>
      <c r="P31" s="124">
        <f t="shared" ref="P31" si="13">O31-N31</f>
        <v>0</v>
      </c>
      <c r="Q31" s="119">
        <v>0</v>
      </c>
      <c r="R31" s="119">
        <v>0</v>
      </c>
      <c r="S31" s="119">
        <v>0</v>
      </c>
      <c r="T31" s="119">
        <v>0</v>
      </c>
      <c r="U31" s="119">
        <v>0</v>
      </c>
      <c r="V31" s="503">
        <v>100</v>
      </c>
      <c r="W31" s="346">
        <f t="shared" ref="W31" si="14">V31-U31</f>
        <v>100</v>
      </c>
      <c r="X31" s="186" t="e">
        <f t="shared" ref="X31" si="15">V31/U31*100</f>
        <v>#DIV/0!</v>
      </c>
      <c r="Y31" s="498"/>
      <c r="Z31" s="498"/>
      <c r="AA31" s="498"/>
      <c r="AB31" s="498"/>
      <c r="AC31" s="487">
        <f t="shared" ref="AC31" si="16">M31+Q31+U31+Y31</f>
        <v>0</v>
      </c>
      <c r="AD31" s="487">
        <f t="shared" ref="AD31" si="17">N31+R31+V31+Z31</f>
        <v>100</v>
      </c>
      <c r="AE31" s="125">
        <f t="shared" ref="AE31" si="18">AD31-AC31</f>
        <v>100</v>
      </c>
      <c r="AF31" s="186" t="e">
        <f t="shared" ref="AF31" si="19">AD31/AC31*100</f>
        <v>#DIV/0!</v>
      </c>
    </row>
    <row r="32" spans="1:32" ht="33.75" customHeight="1">
      <c r="A32" s="493">
        <v>3</v>
      </c>
      <c r="B32" s="689" t="s">
        <v>605</v>
      </c>
      <c r="C32" s="689"/>
      <c r="D32" s="689"/>
      <c r="E32" s="689"/>
      <c r="F32" s="689"/>
      <c r="G32" s="689"/>
      <c r="H32" s="689"/>
      <c r="I32" s="689"/>
      <c r="J32" s="689"/>
      <c r="K32" s="689"/>
      <c r="L32" s="689"/>
      <c r="M32" s="119">
        <v>0</v>
      </c>
      <c r="N32" s="119">
        <v>0</v>
      </c>
      <c r="O32" s="124">
        <f t="shared" ref="O32:T35" si="20">N32-M32</f>
        <v>0</v>
      </c>
      <c r="P32" s="124">
        <f t="shared" si="20"/>
        <v>0</v>
      </c>
      <c r="Q32" s="119">
        <v>0</v>
      </c>
      <c r="R32" s="119">
        <v>0</v>
      </c>
      <c r="S32" s="119">
        <v>0</v>
      </c>
      <c r="T32" s="119">
        <v>0</v>
      </c>
      <c r="U32" s="119">
        <v>0</v>
      </c>
      <c r="V32" s="503">
        <v>216</v>
      </c>
      <c r="W32" s="346">
        <f t="shared" si="6"/>
        <v>216</v>
      </c>
      <c r="X32" s="186" t="e">
        <f t="shared" si="7"/>
        <v>#DIV/0!</v>
      </c>
      <c r="Y32" s="498"/>
      <c r="Z32" s="498"/>
      <c r="AA32" s="498"/>
      <c r="AB32" s="498"/>
      <c r="AC32" s="487">
        <f t="shared" si="8"/>
        <v>0</v>
      </c>
      <c r="AD32" s="487">
        <f t="shared" si="9"/>
        <v>216</v>
      </c>
      <c r="AE32" s="125">
        <f t="shared" si="10"/>
        <v>216</v>
      </c>
      <c r="AF32" s="186" t="e">
        <f t="shared" si="11"/>
        <v>#DIV/0!</v>
      </c>
    </row>
    <row r="33" spans="1:32" ht="33.75" customHeight="1">
      <c r="A33" s="493">
        <v>4</v>
      </c>
      <c r="B33" s="690" t="s">
        <v>606</v>
      </c>
      <c r="C33" s="691"/>
      <c r="D33" s="691"/>
      <c r="E33" s="691"/>
      <c r="F33" s="691"/>
      <c r="G33" s="691"/>
      <c r="H33" s="691"/>
      <c r="I33" s="691"/>
      <c r="J33" s="691"/>
      <c r="K33" s="691"/>
      <c r="L33" s="692"/>
      <c r="M33" s="119">
        <v>0</v>
      </c>
      <c r="N33" s="119">
        <v>0</v>
      </c>
      <c r="O33" s="124">
        <f t="shared" ref="O33" si="21">N33-M33</f>
        <v>0</v>
      </c>
      <c r="P33" s="125">
        <v>0</v>
      </c>
      <c r="Q33" s="119">
        <v>0</v>
      </c>
      <c r="R33" s="119">
        <v>0</v>
      </c>
      <c r="S33" s="119">
        <v>0</v>
      </c>
      <c r="T33" s="119">
        <v>0</v>
      </c>
      <c r="U33" s="119">
        <v>0</v>
      </c>
      <c r="V33" s="503">
        <v>59</v>
      </c>
      <c r="W33" s="346">
        <f t="shared" ref="W33" si="22">V33-U33</f>
        <v>59</v>
      </c>
      <c r="X33" s="186" t="e">
        <f t="shared" ref="X33" si="23">V33/U33*100</f>
        <v>#DIV/0!</v>
      </c>
      <c r="Y33" s="498"/>
      <c r="Z33" s="498"/>
      <c r="AA33" s="498"/>
      <c r="AB33" s="498"/>
      <c r="AC33" s="487">
        <f t="shared" ref="AC33" si="24">M33+Q33+U33+Y33</f>
        <v>0</v>
      </c>
      <c r="AD33" s="487">
        <f t="shared" ref="AD33" si="25">N33+R33+V33+Z33</f>
        <v>59</v>
      </c>
      <c r="AE33" s="125">
        <f t="shared" ref="AE33" si="26">AD33-AC33</f>
        <v>59</v>
      </c>
      <c r="AF33" s="186" t="e">
        <f t="shared" ref="AF33" si="27">AD33/AC33*100</f>
        <v>#DIV/0!</v>
      </c>
    </row>
    <row r="34" spans="1:32" ht="33.75" customHeight="1">
      <c r="A34" s="493">
        <v>5</v>
      </c>
      <c r="B34" s="689" t="s">
        <v>551</v>
      </c>
      <c r="C34" s="689"/>
      <c r="D34" s="689"/>
      <c r="E34" s="689"/>
      <c r="F34" s="689"/>
      <c r="G34" s="689"/>
      <c r="H34" s="689"/>
      <c r="I34" s="689"/>
      <c r="J34" s="689"/>
      <c r="K34" s="689"/>
      <c r="L34" s="689"/>
      <c r="M34" s="119">
        <v>0</v>
      </c>
      <c r="N34" s="119">
        <v>0</v>
      </c>
      <c r="O34" s="124">
        <f t="shared" si="20"/>
        <v>0</v>
      </c>
      <c r="P34" s="125">
        <v>0</v>
      </c>
      <c r="Q34" s="119">
        <v>0</v>
      </c>
      <c r="R34" s="119">
        <v>0</v>
      </c>
      <c r="S34" s="119">
        <v>0</v>
      </c>
      <c r="T34" s="119">
        <v>0</v>
      </c>
      <c r="U34" s="119">
        <v>0</v>
      </c>
      <c r="V34" s="503">
        <v>70</v>
      </c>
      <c r="W34" s="346">
        <f t="shared" si="6"/>
        <v>70</v>
      </c>
      <c r="X34" s="186" t="e">
        <f t="shared" si="7"/>
        <v>#DIV/0!</v>
      </c>
      <c r="Y34" s="498"/>
      <c r="Z34" s="498"/>
      <c r="AA34" s="498"/>
      <c r="AB34" s="498"/>
      <c r="AC34" s="487">
        <f t="shared" si="8"/>
        <v>0</v>
      </c>
      <c r="AD34" s="487">
        <f t="shared" si="9"/>
        <v>70</v>
      </c>
      <c r="AE34" s="125">
        <f t="shared" si="10"/>
        <v>70</v>
      </c>
      <c r="AF34" s="186" t="e">
        <f t="shared" si="11"/>
        <v>#DIV/0!</v>
      </c>
    </row>
    <row r="35" spans="1:32" ht="33.75" customHeight="1">
      <c r="A35" s="493">
        <v>6</v>
      </c>
      <c r="B35" s="686" t="s">
        <v>631</v>
      </c>
      <c r="C35" s="687"/>
      <c r="D35" s="687"/>
      <c r="E35" s="687"/>
      <c r="F35" s="687"/>
      <c r="G35" s="687"/>
      <c r="H35" s="687"/>
      <c r="I35" s="687"/>
      <c r="J35" s="687"/>
      <c r="K35" s="687"/>
      <c r="L35" s="688"/>
      <c r="M35" s="119">
        <v>0</v>
      </c>
      <c r="N35" s="119">
        <v>0</v>
      </c>
      <c r="O35" s="124">
        <f t="shared" si="20"/>
        <v>0</v>
      </c>
      <c r="P35" s="124">
        <f t="shared" si="20"/>
        <v>0</v>
      </c>
      <c r="Q35" s="124">
        <f t="shared" si="20"/>
        <v>0</v>
      </c>
      <c r="R35" s="124">
        <f t="shared" si="20"/>
        <v>0</v>
      </c>
      <c r="S35" s="124">
        <f t="shared" si="20"/>
        <v>0</v>
      </c>
      <c r="T35" s="124">
        <f t="shared" si="20"/>
        <v>0</v>
      </c>
      <c r="U35" s="119">
        <v>0</v>
      </c>
      <c r="V35" s="402">
        <v>24</v>
      </c>
      <c r="W35" s="346">
        <f t="shared" si="6"/>
        <v>24</v>
      </c>
      <c r="X35" s="186" t="e">
        <f t="shared" si="7"/>
        <v>#DIV/0!</v>
      </c>
      <c r="Y35" s="498"/>
      <c r="Z35" s="498"/>
      <c r="AA35" s="498"/>
      <c r="AB35" s="498"/>
      <c r="AC35" s="487">
        <f t="shared" si="8"/>
        <v>0</v>
      </c>
      <c r="AD35" s="487">
        <f t="shared" si="9"/>
        <v>24</v>
      </c>
      <c r="AE35" s="125">
        <f t="shared" si="10"/>
        <v>24</v>
      </c>
      <c r="AF35" s="186" t="e">
        <f t="shared" si="11"/>
        <v>#DIV/0!</v>
      </c>
    </row>
    <row r="36" spans="1:32" ht="33.75" customHeight="1">
      <c r="A36" s="345">
        <v>2</v>
      </c>
      <c r="B36" s="683" t="s">
        <v>28</v>
      </c>
      <c r="C36" s="684"/>
      <c r="D36" s="684"/>
      <c r="E36" s="684"/>
      <c r="F36" s="684"/>
      <c r="G36" s="684"/>
      <c r="H36" s="684"/>
      <c r="I36" s="684"/>
      <c r="J36" s="684"/>
      <c r="K36" s="684"/>
      <c r="L36" s="685"/>
      <c r="M36" s="488">
        <f>SUM(M37:M48)</f>
        <v>0</v>
      </c>
      <c r="N36" s="488">
        <f>SUM(N37:N48)</f>
        <v>0</v>
      </c>
      <c r="O36" s="124">
        <f t="shared" ref="O36:T37" si="28">N36-M36</f>
        <v>0</v>
      </c>
      <c r="P36" s="124">
        <f t="shared" si="28"/>
        <v>0</v>
      </c>
      <c r="Q36" s="124">
        <f t="shared" si="28"/>
        <v>0</v>
      </c>
      <c r="R36" s="124">
        <f t="shared" si="28"/>
        <v>0</v>
      </c>
      <c r="S36" s="124">
        <f t="shared" si="28"/>
        <v>0</v>
      </c>
      <c r="T36" s="124">
        <f t="shared" si="28"/>
        <v>0</v>
      </c>
      <c r="U36" s="488">
        <f>SUM(U37:U48)</f>
        <v>200</v>
      </c>
      <c r="V36" s="109">
        <f>SUM(V37:V48)</f>
        <v>138</v>
      </c>
      <c r="W36" s="346">
        <f t="shared" si="6"/>
        <v>-62</v>
      </c>
      <c r="X36" s="125">
        <f t="shared" si="7"/>
        <v>69</v>
      </c>
      <c r="Y36" s="498"/>
      <c r="Z36" s="498"/>
      <c r="AA36" s="498"/>
      <c r="AB36" s="498"/>
      <c r="AC36" s="488">
        <f t="shared" si="8"/>
        <v>200</v>
      </c>
      <c r="AD36" s="347">
        <f t="shared" si="9"/>
        <v>138</v>
      </c>
      <c r="AE36" s="125">
        <f t="shared" ref="AE36:AE53" si="29">AD36-AC36</f>
        <v>-62</v>
      </c>
      <c r="AF36" s="125">
        <f t="shared" ref="AF36:AF53" si="30">AD36/AC36*100</f>
        <v>69</v>
      </c>
    </row>
    <row r="37" spans="1:32" ht="33.75" customHeight="1">
      <c r="A37" s="493">
        <v>1</v>
      </c>
      <c r="B37" s="740" t="s">
        <v>508</v>
      </c>
      <c r="C37" s="740" t="s">
        <v>508</v>
      </c>
      <c r="D37" s="740" t="s">
        <v>508</v>
      </c>
      <c r="E37" s="740" t="s">
        <v>508</v>
      </c>
      <c r="F37" s="740" t="s">
        <v>508</v>
      </c>
      <c r="G37" s="740" t="s">
        <v>508</v>
      </c>
      <c r="H37" s="740" t="s">
        <v>508</v>
      </c>
      <c r="I37" s="740" t="s">
        <v>508</v>
      </c>
      <c r="J37" s="740" t="s">
        <v>508</v>
      </c>
      <c r="K37" s="740" t="s">
        <v>508</v>
      </c>
      <c r="L37" s="740" t="s">
        <v>508</v>
      </c>
      <c r="M37" s="119">
        <v>0</v>
      </c>
      <c r="N37" s="119">
        <v>0</v>
      </c>
      <c r="O37" s="124">
        <f t="shared" si="28"/>
        <v>0</v>
      </c>
      <c r="P37" s="124">
        <f t="shared" si="28"/>
        <v>0</v>
      </c>
      <c r="Q37" s="124">
        <f t="shared" si="28"/>
        <v>0</v>
      </c>
      <c r="R37" s="124">
        <f t="shared" si="28"/>
        <v>0</v>
      </c>
      <c r="S37" s="124">
        <f t="shared" si="28"/>
        <v>0</v>
      </c>
      <c r="T37" s="124">
        <f t="shared" si="28"/>
        <v>0</v>
      </c>
      <c r="U37" s="138">
        <v>200</v>
      </c>
      <c r="V37" s="487">
        <v>6</v>
      </c>
      <c r="W37" s="346">
        <f t="shared" si="6"/>
        <v>-194</v>
      </c>
      <c r="X37" s="125">
        <f t="shared" si="7"/>
        <v>3</v>
      </c>
      <c r="Y37" s="498"/>
      <c r="Z37" s="498"/>
      <c r="AA37" s="498"/>
      <c r="AB37" s="498"/>
      <c r="AC37" s="487">
        <f t="shared" si="8"/>
        <v>200</v>
      </c>
      <c r="AD37" s="125">
        <f t="shared" si="9"/>
        <v>6</v>
      </c>
      <c r="AE37" s="125">
        <f t="shared" si="29"/>
        <v>-194</v>
      </c>
      <c r="AF37" s="125">
        <f t="shared" si="30"/>
        <v>3</v>
      </c>
    </row>
    <row r="38" spans="1:32" ht="33.75" customHeight="1">
      <c r="A38" s="493">
        <v>2</v>
      </c>
      <c r="B38" s="677" t="s">
        <v>607</v>
      </c>
      <c r="C38" s="678"/>
      <c r="D38" s="678"/>
      <c r="E38" s="678"/>
      <c r="F38" s="678"/>
      <c r="G38" s="678"/>
      <c r="H38" s="678"/>
      <c r="I38" s="678"/>
      <c r="J38" s="678"/>
      <c r="K38" s="678"/>
      <c r="L38" s="494"/>
      <c r="M38" s="119">
        <v>0</v>
      </c>
      <c r="N38" s="348">
        <v>0</v>
      </c>
      <c r="O38" s="348">
        <v>0</v>
      </c>
      <c r="P38" s="348">
        <v>0</v>
      </c>
      <c r="Q38" s="348">
        <v>0</v>
      </c>
      <c r="R38" s="348">
        <v>0</v>
      </c>
      <c r="S38" s="348">
        <v>0</v>
      </c>
      <c r="T38" s="348">
        <v>0</v>
      </c>
      <c r="U38" s="119">
        <v>0</v>
      </c>
      <c r="V38" s="449">
        <v>38</v>
      </c>
      <c r="W38" s="346">
        <f t="shared" si="6"/>
        <v>38</v>
      </c>
      <c r="X38" s="186" t="e">
        <f t="shared" si="7"/>
        <v>#DIV/0!</v>
      </c>
      <c r="Y38" s="498"/>
      <c r="Z38" s="498"/>
      <c r="AA38" s="498"/>
      <c r="AB38" s="498"/>
      <c r="AC38" s="487">
        <f t="shared" si="8"/>
        <v>0</v>
      </c>
      <c r="AD38" s="125">
        <f t="shared" si="9"/>
        <v>38</v>
      </c>
      <c r="AE38" s="125">
        <f t="shared" si="29"/>
        <v>38</v>
      </c>
      <c r="AF38" s="186" t="e">
        <f t="shared" si="30"/>
        <v>#DIV/0!</v>
      </c>
    </row>
    <row r="39" spans="1:32" ht="33.75" customHeight="1">
      <c r="A39" s="493">
        <v>3</v>
      </c>
      <c r="B39" s="677" t="s">
        <v>634</v>
      </c>
      <c r="C39" s="678"/>
      <c r="D39" s="678"/>
      <c r="E39" s="678"/>
      <c r="F39" s="678"/>
      <c r="G39" s="678"/>
      <c r="H39" s="678"/>
      <c r="I39" s="678"/>
      <c r="J39" s="678"/>
      <c r="K39" s="678"/>
      <c r="L39" s="494"/>
      <c r="M39" s="119">
        <v>0</v>
      </c>
      <c r="N39" s="348">
        <v>0</v>
      </c>
      <c r="O39" s="348">
        <v>0</v>
      </c>
      <c r="P39" s="348">
        <v>0</v>
      </c>
      <c r="Q39" s="348">
        <v>0</v>
      </c>
      <c r="R39" s="348">
        <v>0</v>
      </c>
      <c r="S39" s="348">
        <v>0</v>
      </c>
      <c r="T39" s="348">
        <v>0</v>
      </c>
      <c r="U39" s="119">
        <v>0</v>
      </c>
      <c r="V39" s="449">
        <v>41</v>
      </c>
      <c r="W39" s="346">
        <f t="shared" si="6"/>
        <v>41</v>
      </c>
      <c r="X39" s="186" t="e">
        <f t="shared" si="7"/>
        <v>#DIV/0!</v>
      </c>
      <c r="Y39" s="498"/>
      <c r="Z39" s="498"/>
      <c r="AA39" s="498"/>
      <c r="AB39" s="498"/>
      <c r="AC39" s="487">
        <f t="shared" si="8"/>
        <v>0</v>
      </c>
      <c r="AD39" s="125">
        <f t="shared" si="9"/>
        <v>41</v>
      </c>
      <c r="AE39" s="125">
        <f t="shared" si="29"/>
        <v>41</v>
      </c>
      <c r="AF39" s="186" t="e">
        <f t="shared" si="30"/>
        <v>#DIV/0!</v>
      </c>
    </row>
    <row r="40" spans="1:32" ht="33.75" customHeight="1">
      <c r="A40" s="493">
        <v>4</v>
      </c>
      <c r="B40" s="677" t="s">
        <v>608</v>
      </c>
      <c r="C40" s="678"/>
      <c r="D40" s="678"/>
      <c r="E40" s="678"/>
      <c r="F40" s="678"/>
      <c r="G40" s="678"/>
      <c r="H40" s="678"/>
      <c r="I40" s="678"/>
      <c r="J40" s="678"/>
      <c r="K40" s="678"/>
      <c r="L40" s="679"/>
      <c r="M40" s="119">
        <v>0</v>
      </c>
      <c r="N40" s="348">
        <v>0</v>
      </c>
      <c r="O40" s="348">
        <v>0</v>
      </c>
      <c r="P40" s="348">
        <v>0</v>
      </c>
      <c r="Q40" s="348">
        <v>0</v>
      </c>
      <c r="R40" s="348">
        <v>0</v>
      </c>
      <c r="S40" s="348">
        <v>0</v>
      </c>
      <c r="T40" s="348">
        <v>0</v>
      </c>
      <c r="U40" s="119">
        <v>0</v>
      </c>
      <c r="V40" s="449">
        <v>15</v>
      </c>
      <c r="W40" s="346">
        <f t="shared" ref="W40:W41" si="31">V40-U40</f>
        <v>15</v>
      </c>
      <c r="X40" s="186" t="e">
        <f t="shared" ref="X40:X41" si="32">V40/U40*100</f>
        <v>#DIV/0!</v>
      </c>
      <c r="Y40" s="498"/>
      <c r="Z40" s="498"/>
      <c r="AA40" s="498"/>
      <c r="AB40" s="498"/>
      <c r="AC40" s="487">
        <f t="shared" ref="AC40:AC41" si="33">M40+Q40+U40+Y40</f>
        <v>0</v>
      </c>
      <c r="AD40" s="125">
        <f t="shared" ref="AD40:AD41" si="34">N40+R40+V40+Z40</f>
        <v>15</v>
      </c>
      <c r="AE40" s="125">
        <f t="shared" ref="AE40:AE41" si="35">AD40-AC40</f>
        <v>15</v>
      </c>
      <c r="AF40" s="186" t="e">
        <f t="shared" ref="AF40:AF41" si="36">AD40/AC40*100</f>
        <v>#DIV/0!</v>
      </c>
    </row>
    <row r="41" spans="1:32" ht="33.75" customHeight="1">
      <c r="A41" s="493">
        <v>5</v>
      </c>
      <c r="B41" s="677" t="s">
        <v>609</v>
      </c>
      <c r="C41" s="678"/>
      <c r="D41" s="678"/>
      <c r="E41" s="678"/>
      <c r="F41" s="678"/>
      <c r="G41" s="678"/>
      <c r="H41" s="678"/>
      <c r="I41" s="678"/>
      <c r="J41" s="678"/>
      <c r="K41" s="678"/>
      <c r="L41" s="679"/>
      <c r="M41" s="124">
        <f>SUM(M42:M43)</f>
        <v>0</v>
      </c>
      <c r="N41" s="348">
        <v>0</v>
      </c>
      <c r="O41" s="348">
        <v>0</v>
      </c>
      <c r="P41" s="348">
        <v>0</v>
      </c>
      <c r="Q41" s="348">
        <v>0</v>
      </c>
      <c r="R41" s="348">
        <v>0</v>
      </c>
      <c r="S41" s="348">
        <v>0</v>
      </c>
      <c r="T41" s="348">
        <v>0</v>
      </c>
      <c r="U41" s="119">
        <v>0</v>
      </c>
      <c r="V41" s="449">
        <v>4</v>
      </c>
      <c r="W41" s="346">
        <f t="shared" si="31"/>
        <v>4</v>
      </c>
      <c r="X41" s="186" t="e">
        <f t="shared" si="32"/>
        <v>#DIV/0!</v>
      </c>
      <c r="Y41" s="498"/>
      <c r="Z41" s="498"/>
      <c r="AA41" s="498"/>
      <c r="AB41" s="498"/>
      <c r="AC41" s="487">
        <f t="shared" si="33"/>
        <v>0</v>
      </c>
      <c r="AD41" s="125">
        <f t="shared" si="34"/>
        <v>4</v>
      </c>
      <c r="AE41" s="125">
        <f t="shared" si="35"/>
        <v>4</v>
      </c>
      <c r="AF41" s="186" t="e">
        <f t="shared" si="36"/>
        <v>#DIV/0!</v>
      </c>
    </row>
    <row r="42" spans="1:32" ht="33.75" customHeight="1">
      <c r="A42" s="493">
        <v>6</v>
      </c>
      <c r="B42" s="677" t="s">
        <v>610</v>
      </c>
      <c r="C42" s="678"/>
      <c r="D42" s="678"/>
      <c r="E42" s="678"/>
      <c r="F42" s="678"/>
      <c r="G42" s="678"/>
      <c r="H42" s="678"/>
      <c r="I42" s="678"/>
      <c r="J42" s="678"/>
      <c r="K42" s="678"/>
      <c r="L42" s="679"/>
      <c r="M42" s="119">
        <v>0</v>
      </c>
      <c r="N42" s="348">
        <v>0</v>
      </c>
      <c r="O42" s="348">
        <v>0</v>
      </c>
      <c r="P42" s="348">
        <v>0</v>
      </c>
      <c r="Q42" s="348">
        <v>0</v>
      </c>
      <c r="R42" s="348">
        <v>0</v>
      </c>
      <c r="S42" s="348">
        <v>0</v>
      </c>
      <c r="T42" s="348">
        <v>0</v>
      </c>
      <c r="U42" s="119">
        <v>0</v>
      </c>
      <c r="V42" s="449">
        <v>3</v>
      </c>
      <c r="W42" s="346">
        <f t="shared" si="6"/>
        <v>3</v>
      </c>
      <c r="X42" s="186" t="e">
        <f t="shared" si="7"/>
        <v>#DIV/0!</v>
      </c>
      <c r="Y42" s="498"/>
      <c r="Z42" s="498"/>
      <c r="AA42" s="498"/>
      <c r="AB42" s="498"/>
      <c r="AC42" s="487">
        <f t="shared" si="8"/>
        <v>0</v>
      </c>
      <c r="AD42" s="125">
        <f t="shared" si="9"/>
        <v>3</v>
      </c>
      <c r="AE42" s="125">
        <f t="shared" si="29"/>
        <v>3</v>
      </c>
      <c r="AF42" s="186" t="e">
        <f t="shared" si="30"/>
        <v>#DIV/0!</v>
      </c>
    </row>
    <row r="43" spans="1:32" ht="33.75" customHeight="1">
      <c r="A43" s="493">
        <v>7</v>
      </c>
      <c r="B43" s="677" t="s">
        <v>611</v>
      </c>
      <c r="C43" s="678"/>
      <c r="D43" s="678"/>
      <c r="E43" s="678"/>
      <c r="F43" s="678"/>
      <c r="G43" s="678"/>
      <c r="H43" s="678"/>
      <c r="I43" s="678"/>
      <c r="J43" s="678"/>
      <c r="K43" s="678"/>
      <c r="L43" s="679"/>
      <c r="M43" s="124">
        <f>SUM(M47:M48)</f>
        <v>0</v>
      </c>
      <c r="N43" s="348">
        <v>0</v>
      </c>
      <c r="O43" s="348">
        <v>0</v>
      </c>
      <c r="P43" s="348">
        <v>0</v>
      </c>
      <c r="Q43" s="348">
        <v>0</v>
      </c>
      <c r="R43" s="348">
        <v>0</v>
      </c>
      <c r="S43" s="348">
        <v>0</v>
      </c>
      <c r="T43" s="348">
        <v>0</v>
      </c>
      <c r="U43" s="119">
        <v>0</v>
      </c>
      <c r="V43" s="448">
        <v>3</v>
      </c>
      <c r="W43" s="346">
        <f t="shared" si="6"/>
        <v>3</v>
      </c>
      <c r="X43" s="186" t="e">
        <f t="shared" si="7"/>
        <v>#DIV/0!</v>
      </c>
      <c r="Y43" s="498"/>
      <c r="Z43" s="498"/>
      <c r="AA43" s="498"/>
      <c r="AB43" s="498"/>
      <c r="AC43" s="487">
        <f t="shared" si="8"/>
        <v>0</v>
      </c>
      <c r="AD43" s="125">
        <f t="shared" si="9"/>
        <v>3</v>
      </c>
      <c r="AE43" s="125">
        <f t="shared" si="29"/>
        <v>3</v>
      </c>
      <c r="AF43" s="186" t="e">
        <f t="shared" si="30"/>
        <v>#DIV/0!</v>
      </c>
    </row>
    <row r="44" spans="1:32" ht="33.75" customHeight="1">
      <c r="A44" s="493">
        <v>8</v>
      </c>
      <c r="B44" s="677" t="s">
        <v>612</v>
      </c>
      <c r="C44" s="678"/>
      <c r="D44" s="678"/>
      <c r="E44" s="678"/>
      <c r="F44" s="678"/>
      <c r="G44" s="678"/>
      <c r="H44" s="678"/>
      <c r="I44" s="678"/>
      <c r="J44" s="678"/>
      <c r="K44" s="678"/>
      <c r="L44" s="679"/>
      <c r="M44" s="119">
        <v>0</v>
      </c>
      <c r="N44" s="348">
        <v>0</v>
      </c>
      <c r="O44" s="348">
        <v>0</v>
      </c>
      <c r="P44" s="348">
        <v>0</v>
      </c>
      <c r="Q44" s="348">
        <v>0</v>
      </c>
      <c r="R44" s="348">
        <v>0</v>
      </c>
      <c r="S44" s="348">
        <v>0</v>
      </c>
      <c r="T44" s="348">
        <v>0</v>
      </c>
      <c r="U44" s="119">
        <v>0</v>
      </c>
      <c r="V44" s="448">
        <v>5</v>
      </c>
      <c r="W44" s="346">
        <f t="shared" ref="W44:W46" si="37">V44-U44</f>
        <v>5</v>
      </c>
      <c r="X44" s="186" t="e">
        <f t="shared" ref="X44:X46" si="38">V44/U44*100</f>
        <v>#DIV/0!</v>
      </c>
      <c r="Y44" s="498"/>
      <c r="Z44" s="498"/>
      <c r="AA44" s="498"/>
      <c r="AB44" s="498"/>
      <c r="AC44" s="487">
        <f t="shared" ref="AC44:AC46" si="39">M44+Q44+U44+Y44</f>
        <v>0</v>
      </c>
      <c r="AD44" s="125">
        <f t="shared" ref="AD44:AD46" si="40">N44+R44+V44+Z44</f>
        <v>5</v>
      </c>
      <c r="AE44" s="125">
        <f t="shared" ref="AE44:AE46" si="41">AD44-AC44</f>
        <v>5</v>
      </c>
      <c r="AF44" s="186" t="e">
        <f t="shared" ref="AF44:AF46" si="42">AD44/AC44*100</f>
        <v>#DIV/0!</v>
      </c>
    </row>
    <row r="45" spans="1:32" ht="33.75" customHeight="1">
      <c r="A45" s="493">
        <v>9</v>
      </c>
      <c r="B45" s="677" t="s">
        <v>613</v>
      </c>
      <c r="C45" s="678"/>
      <c r="D45" s="678"/>
      <c r="E45" s="678"/>
      <c r="F45" s="678"/>
      <c r="G45" s="678"/>
      <c r="H45" s="678"/>
      <c r="I45" s="678"/>
      <c r="J45" s="678"/>
      <c r="K45" s="678"/>
      <c r="L45" s="679"/>
      <c r="M45" s="119">
        <v>0</v>
      </c>
      <c r="N45" s="348">
        <v>0</v>
      </c>
      <c r="O45" s="348">
        <v>0</v>
      </c>
      <c r="P45" s="348">
        <v>0</v>
      </c>
      <c r="Q45" s="348">
        <v>0</v>
      </c>
      <c r="R45" s="348">
        <v>0</v>
      </c>
      <c r="S45" s="348">
        <v>0</v>
      </c>
      <c r="T45" s="348">
        <v>0</v>
      </c>
      <c r="U45" s="119">
        <v>0</v>
      </c>
      <c r="V45" s="448">
        <v>2</v>
      </c>
      <c r="W45" s="346">
        <f t="shared" ref="W45" si="43">V45-U45</f>
        <v>2</v>
      </c>
      <c r="X45" s="186" t="e">
        <f t="shared" ref="X45" si="44">V45/U45*100</f>
        <v>#DIV/0!</v>
      </c>
      <c r="Y45" s="498"/>
      <c r="Z45" s="498"/>
      <c r="AA45" s="498"/>
      <c r="AB45" s="498"/>
      <c r="AC45" s="487">
        <f t="shared" ref="AC45" si="45">M45+Q45+U45+Y45</f>
        <v>0</v>
      </c>
      <c r="AD45" s="125">
        <f t="shared" ref="AD45" si="46">N45+R45+V45+Z45</f>
        <v>2</v>
      </c>
      <c r="AE45" s="125">
        <f t="shared" ref="AE45" si="47">AD45-AC45</f>
        <v>2</v>
      </c>
      <c r="AF45" s="186" t="e">
        <f t="shared" ref="AF45" si="48">AD45/AC45*100</f>
        <v>#DIV/0!</v>
      </c>
    </row>
    <row r="46" spans="1:32" ht="33.75" customHeight="1">
      <c r="A46" s="493">
        <v>9</v>
      </c>
      <c r="B46" s="677" t="s">
        <v>633</v>
      </c>
      <c r="C46" s="678"/>
      <c r="D46" s="678"/>
      <c r="E46" s="678"/>
      <c r="F46" s="678"/>
      <c r="G46" s="678"/>
      <c r="H46" s="678"/>
      <c r="I46" s="678"/>
      <c r="J46" s="678"/>
      <c r="K46" s="678"/>
      <c r="L46" s="679"/>
      <c r="M46" s="119">
        <v>0</v>
      </c>
      <c r="N46" s="348">
        <v>0</v>
      </c>
      <c r="O46" s="348">
        <v>0</v>
      </c>
      <c r="P46" s="348">
        <v>0</v>
      </c>
      <c r="Q46" s="348">
        <v>0</v>
      </c>
      <c r="R46" s="348">
        <v>0</v>
      </c>
      <c r="S46" s="348">
        <v>0</v>
      </c>
      <c r="T46" s="348">
        <v>0</v>
      </c>
      <c r="U46" s="119">
        <v>0</v>
      </c>
      <c r="V46" s="448">
        <v>8</v>
      </c>
      <c r="W46" s="346">
        <f t="shared" si="37"/>
        <v>8</v>
      </c>
      <c r="X46" s="186" t="e">
        <f t="shared" si="38"/>
        <v>#DIV/0!</v>
      </c>
      <c r="Y46" s="498"/>
      <c r="Z46" s="498"/>
      <c r="AA46" s="498"/>
      <c r="AB46" s="498"/>
      <c r="AC46" s="487">
        <f t="shared" si="39"/>
        <v>0</v>
      </c>
      <c r="AD46" s="125">
        <f t="shared" si="40"/>
        <v>8</v>
      </c>
      <c r="AE46" s="125">
        <f t="shared" si="41"/>
        <v>8</v>
      </c>
      <c r="AF46" s="186" t="e">
        <f t="shared" si="42"/>
        <v>#DIV/0!</v>
      </c>
    </row>
    <row r="47" spans="1:32" ht="33.75" customHeight="1">
      <c r="A47" s="493">
        <v>8</v>
      </c>
      <c r="B47" s="677" t="s">
        <v>632</v>
      </c>
      <c r="C47" s="678"/>
      <c r="D47" s="678"/>
      <c r="E47" s="678"/>
      <c r="F47" s="678"/>
      <c r="G47" s="678"/>
      <c r="H47" s="678"/>
      <c r="I47" s="678"/>
      <c r="J47" s="678"/>
      <c r="K47" s="678"/>
      <c r="L47" s="679"/>
      <c r="M47" s="119">
        <v>0</v>
      </c>
      <c r="N47" s="348">
        <v>0</v>
      </c>
      <c r="O47" s="348">
        <v>0</v>
      </c>
      <c r="P47" s="348">
        <v>0</v>
      </c>
      <c r="Q47" s="348">
        <v>0</v>
      </c>
      <c r="R47" s="348">
        <v>0</v>
      </c>
      <c r="S47" s="348">
        <v>0</v>
      </c>
      <c r="T47" s="348">
        <v>0</v>
      </c>
      <c r="U47" s="119">
        <v>0</v>
      </c>
      <c r="V47" s="448">
        <v>5</v>
      </c>
      <c r="W47" s="346">
        <f t="shared" si="6"/>
        <v>5</v>
      </c>
      <c r="X47" s="186" t="e">
        <f t="shared" si="7"/>
        <v>#DIV/0!</v>
      </c>
      <c r="Y47" s="498"/>
      <c r="Z47" s="498"/>
      <c r="AA47" s="498"/>
      <c r="AB47" s="498"/>
      <c r="AC47" s="487">
        <f t="shared" si="8"/>
        <v>0</v>
      </c>
      <c r="AD47" s="125">
        <f t="shared" si="9"/>
        <v>5</v>
      </c>
      <c r="AE47" s="125">
        <f t="shared" si="29"/>
        <v>5</v>
      </c>
      <c r="AF47" s="186" t="e">
        <f t="shared" si="30"/>
        <v>#DIV/0!</v>
      </c>
    </row>
    <row r="48" spans="1:32" ht="33.75" customHeight="1">
      <c r="A48" s="493">
        <v>9</v>
      </c>
      <c r="B48" s="677" t="s">
        <v>538</v>
      </c>
      <c r="C48" s="678"/>
      <c r="D48" s="678"/>
      <c r="E48" s="678"/>
      <c r="F48" s="678"/>
      <c r="G48" s="678"/>
      <c r="H48" s="678"/>
      <c r="I48" s="678"/>
      <c r="J48" s="678"/>
      <c r="K48" s="678"/>
      <c r="L48" s="679"/>
      <c r="M48" s="119">
        <v>0</v>
      </c>
      <c r="N48" s="348">
        <v>0</v>
      </c>
      <c r="O48" s="348">
        <v>0</v>
      </c>
      <c r="P48" s="348">
        <v>0</v>
      </c>
      <c r="Q48" s="348">
        <v>0</v>
      </c>
      <c r="R48" s="348">
        <v>0</v>
      </c>
      <c r="S48" s="348">
        <v>0</v>
      </c>
      <c r="T48" s="348">
        <v>0</v>
      </c>
      <c r="U48" s="119">
        <v>0</v>
      </c>
      <c r="V48" s="448">
        <v>8</v>
      </c>
      <c r="W48" s="346">
        <f t="shared" si="6"/>
        <v>8</v>
      </c>
      <c r="X48" s="186" t="e">
        <f t="shared" si="7"/>
        <v>#DIV/0!</v>
      </c>
      <c r="Y48" s="498"/>
      <c r="Z48" s="498"/>
      <c r="AA48" s="498"/>
      <c r="AB48" s="498"/>
      <c r="AC48" s="487">
        <f t="shared" si="8"/>
        <v>0</v>
      </c>
      <c r="AD48" s="125">
        <f t="shared" si="9"/>
        <v>8</v>
      </c>
      <c r="AE48" s="125">
        <f t="shared" si="29"/>
        <v>8</v>
      </c>
      <c r="AF48" s="186" t="e">
        <f t="shared" si="30"/>
        <v>#DIV/0!</v>
      </c>
    </row>
    <row r="49" spans="1:32" ht="33.75" customHeight="1">
      <c r="A49" s="349">
        <v>3</v>
      </c>
      <c r="B49" s="683" t="s">
        <v>3</v>
      </c>
      <c r="C49" s="684"/>
      <c r="D49" s="684"/>
      <c r="E49" s="684"/>
      <c r="F49" s="684"/>
      <c r="G49" s="684"/>
      <c r="H49" s="684"/>
      <c r="I49" s="684"/>
      <c r="J49" s="684"/>
      <c r="K49" s="684"/>
      <c r="L49" s="685"/>
      <c r="M49" s="348">
        <v>0</v>
      </c>
      <c r="N49" s="348">
        <v>0</v>
      </c>
      <c r="O49" s="348">
        <v>0</v>
      </c>
      <c r="P49" s="348">
        <v>0</v>
      </c>
      <c r="Q49" s="348">
        <v>0</v>
      </c>
      <c r="R49" s="348">
        <v>0</v>
      </c>
      <c r="S49" s="348">
        <v>0</v>
      </c>
      <c r="T49" s="348">
        <v>0</v>
      </c>
      <c r="U49" s="348">
        <v>0</v>
      </c>
      <c r="V49" s="488">
        <f>V50</f>
        <v>0</v>
      </c>
      <c r="W49" s="346">
        <f t="shared" si="6"/>
        <v>0</v>
      </c>
      <c r="X49" s="186" t="e">
        <f t="shared" si="7"/>
        <v>#DIV/0!</v>
      </c>
      <c r="Y49" s="498"/>
      <c r="Z49" s="498"/>
      <c r="AA49" s="498"/>
      <c r="AB49" s="498"/>
      <c r="AC49" s="487">
        <f t="shared" si="8"/>
        <v>0</v>
      </c>
      <c r="AD49" s="347">
        <f t="shared" si="9"/>
        <v>0</v>
      </c>
      <c r="AE49" s="125">
        <f t="shared" si="29"/>
        <v>0</v>
      </c>
      <c r="AF49" s="186" t="e">
        <f t="shared" si="30"/>
        <v>#DIV/0!</v>
      </c>
    </row>
    <row r="50" spans="1:32" ht="33.75" hidden="1" customHeight="1">
      <c r="A50" s="333"/>
      <c r="B50" s="693"/>
      <c r="C50" s="694"/>
      <c r="D50" s="694"/>
      <c r="E50" s="694"/>
      <c r="F50" s="694"/>
      <c r="G50" s="694"/>
      <c r="H50" s="694"/>
      <c r="I50" s="694"/>
      <c r="J50" s="694"/>
      <c r="K50" s="694"/>
      <c r="L50" s="695"/>
      <c r="M50" s="119">
        <v>0</v>
      </c>
      <c r="N50" s="119">
        <v>0</v>
      </c>
      <c r="O50" s="119">
        <v>0</v>
      </c>
      <c r="P50" s="119">
        <v>0</v>
      </c>
      <c r="Q50" s="119">
        <v>0</v>
      </c>
      <c r="R50" s="119">
        <v>0</v>
      </c>
      <c r="S50" s="119">
        <v>0</v>
      </c>
      <c r="T50" s="119">
        <v>0</v>
      </c>
      <c r="U50" s="119">
        <v>0</v>
      </c>
      <c r="V50" s="136">
        <v>0</v>
      </c>
      <c r="W50" s="346">
        <f t="shared" si="6"/>
        <v>0</v>
      </c>
      <c r="X50" s="186" t="e">
        <f t="shared" si="7"/>
        <v>#DIV/0!</v>
      </c>
      <c r="Y50" s="498"/>
      <c r="Z50" s="498"/>
      <c r="AA50" s="498"/>
      <c r="AB50" s="498"/>
      <c r="AC50" s="487">
        <f t="shared" si="8"/>
        <v>0</v>
      </c>
      <c r="AD50" s="125">
        <f t="shared" si="9"/>
        <v>0</v>
      </c>
      <c r="AE50" s="125">
        <f t="shared" si="29"/>
        <v>0</v>
      </c>
      <c r="AF50" s="186" t="e">
        <f t="shared" si="30"/>
        <v>#DIV/0!</v>
      </c>
    </row>
    <row r="51" spans="1:32" ht="33.75" customHeight="1">
      <c r="A51" s="349">
        <v>4</v>
      </c>
      <c r="B51" s="683" t="s">
        <v>60</v>
      </c>
      <c r="C51" s="684"/>
      <c r="D51" s="684"/>
      <c r="E51" s="684"/>
      <c r="F51" s="684"/>
      <c r="G51" s="684"/>
      <c r="H51" s="684"/>
      <c r="I51" s="684"/>
      <c r="J51" s="684"/>
      <c r="K51" s="684"/>
      <c r="L51" s="685"/>
      <c r="M51" s="124">
        <f>SUM(M52:M52)</f>
        <v>0</v>
      </c>
      <c r="N51" s="124">
        <v>0</v>
      </c>
      <c r="O51" s="124">
        <v>0</v>
      </c>
      <c r="P51" s="124">
        <v>0</v>
      </c>
      <c r="Q51" s="124">
        <v>0</v>
      </c>
      <c r="R51" s="124">
        <v>0</v>
      </c>
      <c r="S51" s="124">
        <v>0</v>
      </c>
      <c r="T51" s="124">
        <v>0</v>
      </c>
      <c r="U51" s="348">
        <v>0</v>
      </c>
      <c r="V51" s="488">
        <f>SUM(V52:V52)</f>
        <v>65</v>
      </c>
      <c r="W51" s="346">
        <f t="shared" si="6"/>
        <v>65</v>
      </c>
      <c r="X51" s="186" t="e">
        <f t="shared" si="7"/>
        <v>#DIV/0!</v>
      </c>
      <c r="Y51" s="498"/>
      <c r="Z51" s="498"/>
      <c r="AA51" s="498"/>
      <c r="AB51" s="498"/>
      <c r="AC51" s="487">
        <f t="shared" si="8"/>
        <v>0</v>
      </c>
      <c r="AD51" s="347">
        <f t="shared" si="9"/>
        <v>65</v>
      </c>
      <c r="AE51" s="125">
        <f t="shared" si="29"/>
        <v>65</v>
      </c>
      <c r="AF51" s="186" t="e">
        <f t="shared" si="30"/>
        <v>#DIV/0!</v>
      </c>
    </row>
    <row r="52" spans="1:32" ht="34.5" customHeight="1">
      <c r="A52" s="333">
        <v>1</v>
      </c>
      <c r="B52" s="686" t="s">
        <v>614</v>
      </c>
      <c r="C52" s="687"/>
      <c r="D52" s="687"/>
      <c r="E52" s="687"/>
      <c r="F52" s="687"/>
      <c r="G52" s="687"/>
      <c r="H52" s="687"/>
      <c r="I52" s="687"/>
      <c r="J52" s="687"/>
      <c r="K52" s="687"/>
      <c r="L52" s="688"/>
      <c r="M52" s="119">
        <v>0</v>
      </c>
      <c r="N52" s="119">
        <v>0</v>
      </c>
      <c r="O52" s="346">
        <f t="shared" ref="O52:T52" si="49">N52-M52</f>
        <v>0</v>
      </c>
      <c r="P52" s="346">
        <f t="shared" si="49"/>
        <v>0</v>
      </c>
      <c r="Q52" s="346">
        <f t="shared" si="49"/>
        <v>0</v>
      </c>
      <c r="R52" s="346">
        <f t="shared" si="49"/>
        <v>0</v>
      </c>
      <c r="S52" s="346">
        <f t="shared" si="49"/>
        <v>0</v>
      </c>
      <c r="T52" s="346">
        <f t="shared" si="49"/>
        <v>0</v>
      </c>
      <c r="U52" s="119">
        <v>0</v>
      </c>
      <c r="V52" s="136">
        <v>65</v>
      </c>
      <c r="W52" s="346">
        <f t="shared" si="6"/>
        <v>65</v>
      </c>
      <c r="X52" s="186" t="e">
        <f t="shared" si="7"/>
        <v>#DIV/0!</v>
      </c>
      <c r="Y52" s="498"/>
      <c r="Z52" s="498"/>
      <c r="AA52" s="498"/>
      <c r="AB52" s="498"/>
      <c r="AC52" s="487">
        <f t="shared" si="8"/>
        <v>0</v>
      </c>
      <c r="AD52" s="125">
        <f t="shared" si="9"/>
        <v>65</v>
      </c>
      <c r="AE52" s="125">
        <f t="shared" si="29"/>
        <v>65</v>
      </c>
      <c r="AF52" s="186" t="e">
        <f t="shared" si="30"/>
        <v>#DIV/0!</v>
      </c>
    </row>
    <row r="53" spans="1:32" ht="33.75" customHeight="1">
      <c r="A53" s="349">
        <v>5</v>
      </c>
      <c r="B53" s="680" t="s">
        <v>199</v>
      </c>
      <c r="C53" s="681" t="s">
        <v>199</v>
      </c>
      <c r="D53" s="681" t="s">
        <v>199</v>
      </c>
      <c r="E53" s="681" t="s">
        <v>199</v>
      </c>
      <c r="F53" s="681" t="s">
        <v>199</v>
      </c>
      <c r="G53" s="681" t="s">
        <v>199</v>
      </c>
      <c r="H53" s="681" t="s">
        <v>199</v>
      </c>
      <c r="I53" s="681" t="s">
        <v>199</v>
      </c>
      <c r="J53" s="681" t="s">
        <v>199</v>
      </c>
      <c r="K53" s="681" t="s">
        <v>199</v>
      </c>
      <c r="L53" s="682" t="s">
        <v>199</v>
      </c>
      <c r="M53" s="348">
        <v>0</v>
      </c>
      <c r="N53" s="348">
        <v>0</v>
      </c>
      <c r="O53" s="348">
        <v>0</v>
      </c>
      <c r="P53" s="348">
        <v>0</v>
      </c>
      <c r="Q53" s="348">
        <v>0</v>
      </c>
      <c r="R53" s="348">
        <v>0</v>
      </c>
      <c r="S53" s="348">
        <v>0</v>
      </c>
      <c r="T53" s="348">
        <v>0</v>
      </c>
      <c r="U53" s="348">
        <v>0</v>
      </c>
      <c r="V53" s="348">
        <v>0</v>
      </c>
      <c r="W53" s="348">
        <v>0</v>
      </c>
      <c r="X53" s="350" t="e">
        <f t="shared" si="7"/>
        <v>#DIV/0!</v>
      </c>
      <c r="Y53" s="498"/>
      <c r="Z53" s="498"/>
      <c r="AA53" s="498"/>
      <c r="AB53" s="498"/>
      <c r="AC53" s="487">
        <f t="shared" si="8"/>
        <v>0</v>
      </c>
      <c r="AD53" s="125">
        <f t="shared" si="9"/>
        <v>0</v>
      </c>
      <c r="AE53" s="125">
        <f t="shared" si="29"/>
        <v>0</v>
      </c>
      <c r="AF53" s="186" t="e">
        <f t="shared" si="30"/>
        <v>#DIV/0!</v>
      </c>
    </row>
    <row r="54" spans="1:32" ht="28.5" hidden="1" customHeight="1">
      <c r="A54" s="333"/>
      <c r="B54" s="686"/>
      <c r="C54" s="687"/>
      <c r="D54" s="687"/>
      <c r="E54" s="687"/>
      <c r="F54" s="687"/>
      <c r="G54" s="687"/>
      <c r="H54" s="687"/>
      <c r="I54" s="687"/>
      <c r="J54" s="687"/>
      <c r="K54" s="687"/>
      <c r="L54" s="688"/>
      <c r="M54" s="109">
        <f>M29+M36+M49+M51+M53</f>
        <v>0</v>
      </c>
      <c r="N54" s="109">
        <f>N29+N36+N49+N51+N53</f>
        <v>0</v>
      </c>
      <c r="O54" s="124">
        <f t="shared" ref="O54:O55" si="50">N54-M54</f>
        <v>0</v>
      </c>
      <c r="P54" s="347" t="e">
        <f t="shared" ref="P54" si="51">N54/M54*100</f>
        <v>#DIV/0!</v>
      </c>
      <c r="Q54" s="109">
        <f>Q29+Q36+Q49+Q51+Q53</f>
        <v>0</v>
      </c>
      <c r="R54" s="109">
        <f>R29+R36+R49+R51+R53</f>
        <v>0</v>
      </c>
      <c r="S54" s="124">
        <f t="shared" ref="S54:S55" si="52">R54-Q54</f>
        <v>0</v>
      </c>
      <c r="T54" s="347" t="e">
        <f t="shared" ref="T54" si="53">R54/Q54*100</f>
        <v>#DIV/0!</v>
      </c>
      <c r="U54" s="109">
        <f>U29+U36+U49+U51+U53</f>
        <v>256</v>
      </c>
      <c r="V54" s="80"/>
      <c r="W54" s="80"/>
      <c r="X54" s="107"/>
      <c r="Y54" s="80"/>
      <c r="Z54" s="80"/>
      <c r="AA54" s="80">
        <f>Z54-Y54</f>
        <v>0</v>
      </c>
      <c r="AB54" s="351"/>
      <c r="AC54" s="80">
        <f t="shared" ref="AC54:AD54" si="54">SUM(M54,Q54,U54,Y54)</f>
        <v>256</v>
      </c>
      <c r="AD54" s="80">
        <f t="shared" si="54"/>
        <v>0</v>
      </c>
      <c r="AE54" s="80">
        <f>AD54-AC54</f>
        <v>-256</v>
      </c>
      <c r="AF54" s="107"/>
    </row>
    <row r="55" spans="1:32" ht="33.75" customHeight="1">
      <c r="A55" s="683" t="s">
        <v>50</v>
      </c>
      <c r="B55" s="684"/>
      <c r="C55" s="684"/>
      <c r="D55" s="684"/>
      <c r="E55" s="684"/>
      <c r="F55" s="684"/>
      <c r="G55" s="684"/>
      <c r="H55" s="684"/>
      <c r="I55" s="684"/>
      <c r="J55" s="684"/>
      <c r="K55" s="684"/>
      <c r="L55" s="685"/>
      <c r="M55" s="348">
        <f>M29+M36+M49+M51</f>
        <v>0</v>
      </c>
      <c r="N55" s="348">
        <f>N29+N36+N49+N51</f>
        <v>0</v>
      </c>
      <c r="O55" s="124">
        <f t="shared" si="50"/>
        <v>0</v>
      </c>
      <c r="P55" s="125">
        <v>0</v>
      </c>
      <c r="Q55" s="348">
        <f>Q29+Q36+Q49+Q51</f>
        <v>0</v>
      </c>
      <c r="R55" s="348">
        <f>R29+R36+R49+R51</f>
        <v>0</v>
      </c>
      <c r="S55" s="124">
        <f t="shared" si="52"/>
        <v>0</v>
      </c>
      <c r="T55" s="125"/>
      <c r="U55" s="109">
        <f>U29+U36+U49+U51+U53</f>
        <v>256</v>
      </c>
      <c r="V55" s="109">
        <f>V29+V36+V49+V51+V53</f>
        <v>672</v>
      </c>
      <c r="W55" s="346">
        <f t="shared" ref="W55" si="55">V55-U55</f>
        <v>416</v>
      </c>
      <c r="X55" s="125">
        <f t="shared" ref="X55" si="56">V55/U55*100</f>
        <v>262.5</v>
      </c>
      <c r="Y55" s="95">
        <v>0</v>
      </c>
      <c r="Z55" s="95">
        <v>0</v>
      </c>
      <c r="AA55" s="95">
        <v>0</v>
      </c>
      <c r="AB55" s="95">
        <v>0</v>
      </c>
      <c r="AC55" s="109">
        <f>M55+Q55+U55+Y55</f>
        <v>256</v>
      </c>
      <c r="AD55" s="109">
        <f>N55+R55+V55+Z55</f>
        <v>672</v>
      </c>
      <c r="AE55" s="125">
        <f t="shared" ref="AE55" si="57">AD55-AC55</f>
        <v>416</v>
      </c>
      <c r="AF55" s="125">
        <f t="shared" ref="AF55" si="58">AD55/AC55*100</f>
        <v>262.5</v>
      </c>
    </row>
    <row r="56" spans="1:32" ht="34.5" customHeight="1">
      <c r="A56" s="686" t="s">
        <v>51</v>
      </c>
      <c r="B56" s="687"/>
      <c r="C56" s="687"/>
      <c r="D56" s="687"/>
      <c r="E56" s="687"/>
      <c r="F56" s="687"/>
      <c r="G56" s="687"/>
      <c r="H56" s="687"/>
      <c r="I56" s="687"/>
      <c r="J56" s="687"/>
      <c r="K56" s="687"/>
      <c r="L56" s="688"/>
      <c r="M56" s="346">
        <f>M55/AC55*100</f>
        <v>0</v>
      </c>
      <c r="N56" s="346">
        <f>N55/AD55*100</f>
        <v>0</v>
      </c>
      <c r="O56" s="346"/>
      <c r="P56" s="346"/>
      <c r="Q56" s="346">
        <f>Q55/AC55*100</f>
        <v>0</v>
      </c>
      <c r="R56" s="346">
        <f>R55/AD55*100</f>
        <v>0</v>
      </c>
      <c r="S56" s="346"/>
      <c r="T56" s="346"/>
      <c r="U56" s="346">
        <f>U55/AC55*100</f>
        <v>100</v>
      </c>
      <c r="V56" s="346">
        <f>V55/AD55*100</f>
        <v>100</v>
      </c>
      <c r="W56" s="346"/>
      <c r="X56" s="346"/>
      <c r="Y56" s="346">
        <f>Y55/AC55*100</f>
        <v>0</v>
      </c>
      <c r="Z56" s="346">
        <f>Z55/AD55*100</f>
        <v>0</v>
      </c>
      <c r="AA56" s="346"/>
      <c r="AB56" s="346"/>
      <c r="AC56" s="346">
        <f>SUM(M56,Q56,U56,Y56)</f>
        <v>100</v>
      </c>
      <c r="AD56" s="346">
        <f>SUM(N56,R56,V56,Z56)</f>
        <v>100</v>
      </c>
      <c r="AE56" s="346"/>
      <c r="AF56" s="346"/>
    </row>
    <row r="57" spans="1:32" ht="15" customHeight="1">
      <c r="A57" s="22"/>
      <c r="B57" s="22"/>
      <c r="C57" s="2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281"/>
      <c r="X57" s="281"/>
      <c r="Y57" s="281"/>
      <c r="Z57" s="281"/>
      <c r="AA57" s="281"/>
      <c r="AB57" s="281"/>
      <c r="AC57" s="281"/>
      <c r="AD57" s="281"/>
      <c r="AE57" s="281"/>
      <c r="AF57" s="281"/>
    </row>
    <row r="58" spans="1:32" ht="15" customHeight="1">
      <c r="A58" s="22"/>
      <c r="B58" s="22"/>
      <c r="C58" s="22"/>
      <c r="D58" s="352"/>
      <c r="E58" s="352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281"/>
      <c r="X58" s="281"/>
      <c r="Y58" s="281"/>
      <c r="Z58" s="281"/>
      <c r="AA58" s="281"/>
      <c r="AB58" s="281"/>
      <c r="AC58" s="281"/>
      <c r="AD58" s="281"/>
      <c r="AE58" s="281"/>
      <c r="AF58" s="281"/>
    </row>
    <row r="59" spans="1:32" s="342" customFormat="1" ht="31.5" customHeight="1">
      <c r="A59" s="343"/>
      <c r="B59" s="343"/>
      <c r="C59" s="343" t="s">
        <v>339</v>
      </c>
      <c r="D59" s="343"/>
      <c r="E59" s="343"/>
      <c r="F59" s="343"/>
      <c r="G59" s="343"/>
      <c r="H59" s="343"/>
      <c r="I59" s="343"/>
      <c r="J59" s="343"/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</row>
    <row r="60" spans="1:32" s="354" customFormat="1" ht="20.25">
      <c r="A60" s="281"/>
      <c r="B60" s="281"/>
      <c r="C60" s="281"/>
      <c r="D60" s="281"/>
      <c r="E60" s="281"/>
      <c r="F60" s="281"/>
      <c r="G60" s="281"/>
      <c r="H60" s="281"/>
      <c r="I60" s="281"/>
      <c r="J60" s="281"/>
      <c r="K60" s="353"/>
      <c r="L60" s="281"/>
      <c r="M60" s="353"/>
      <c r="N60" s="353"/>
      <c r="O60" s="353"/>
      <c r="P60" s="353"/>
      <c r="Q60" s="353"/>
      <c r="R60" s="353"/>
      <c r="S60" s="353"/>
      <c r="T60" s="353"/>
      <c r="U60" s="353"/>
      <c r="V60" s="353"/>
      <c r="W60" s="353"/>
      <c r="X60" s="353"/>
      <c r="Y60" s="353"/>
      <c r="Z60" s="353"/>
      <c r="AA60" s="353"/>
      <c r="AB60" s="353"/>
      <c r="AC60" s="353"/>
      <c r="AD60" s="673" t="s">
        <v>315</v>
      </c>
      <c r="AE60" s="673"/>
      <c r="AF60" s="673"/>
    </row>
    <row r="61" spans="1:32" s="355" customFormat="1" ht="34.5" customHeight="1">
      <c r="A61" s="525" t="s">
        <v>47</v>
      </c>
      <c r="B61" s="591" t="s">
        <v>172</v>
      </c>
      <c r="C61" s="593"/>
      <c r="D61" s="506" t="s">
        <v>174</v>
      </c>
      <c r="E61" s="506"/>
      <c r="F61" s="506" t="s">
        <v>122</v>
      </c>
      <c r="G61" s="506"/>
      <c r="H61" s="506" t="s">
        <v>275</v>
      </c>
      <c r="I61" s="506"/>
      <c r="J61" s="506" t="s">
        <v>276</v>
      </c>
      <c r="K61" s="506"/>
      <c r="L61" s="506" t="s">
        <v>576</v>
      </c>
      <c r="M61" s="506"/>
      <c r="N61" s="506"/>
      <c r="O61" s="506"/>
      <c r="P61" s="506"/>
      <c r="Q61" s="506"/>
      <c r="R61" s="506"/>
      <c r="S61" s="506"/>
      <c r="T61" s="506"/>
      <c r="U61" s="506"/>
      <c r="V61" s="506" t="s">
        <v>173</v>
      </c>
      <c r="W61" s="506"/>
      <c r="X61" s="506"/>
      <c r="Y61" s="506"/>
      <c r="Z61" s="506"/>
      <c r="AA61" s="506" t="s">
        <v>278</v>
      </c>
      <c r="AB61" s="506"/>
      <c r="AC61" s="506"/>
      <c r="AD61" s="506"/>
      <c r="AE61" s="506"/>
      <c r="AF61" s="506"/>
    </row>
    <row r="62" spans="1:32" s="355" customFormat="1" ht="52.5" customHeight="1">
      <c r="A62" s="525"/>
      <c r="B62" s="696"/>
      <c r="C62" s="698"/>
      <c r="D62" s="506"/>
      <c r="E62" s="506"/>
      <c r="F62" s="506"/>
      <c r="G62" s="506"/>
      <c r="H62" s="506"/>
      <c r="I62" s="506"/>
      <c r="J62" s="506"/>
      <c r="K62" s="506"/>
      <c r="L62" s="506" t="s">
        <v>158</v>
      </c>
      <c r="M62" s="506"/>
      <c r="N62" s="506" t="s">
        <v>161</v>
      </c>
      <c r="O62" s="506"/>
      <c r="P62" s="506" t="s">
        <v>162</v>
      </c>
      <c r="Q62" s="506"/>
      <c r="R62" s="506"/>
      <c r="S62" s="506"/>
      <c r="T62" s="506"/>
      <c r="U62" s="506"/>
      <c r="V62" s="506"/>
      <c r="W62" s="506"/>
      <c r="X62" s="506"/>
      <c r="Y62" s="506"/>
      <c r="Z62" s="506"/>
      <c r="AA62" s="506"/>
      <c r="AB62" s="506"/>
      <c r="AC62" s="506"/>
      <c r="AD62" s="506"/>
      <c r="AE62" s="506"/>
      <c r="AF62" s="506"/>
    </row>
    <row r="63" spans="1:32" s="356" customFormat="1" ht="100.5" customHeight="1">
      <c r="A63" s="525"/>
      <c r="B63" s="594"/>
      <c r="C63" s="596"/>
      <c r="D63" s="506"/>
      <c r="E63" s="506"/>
      <c r="F63" s="506"/>
      <c r="G63" s="506"/>
      <c r="H63" s="506"/>
      <c r="I63" s="506"/>
      <c r="J63" s="506"/>
      <c r="K63" s="506"/>
      <c r="L63" s="506"/>
      <c r="M63" s="506"/>
      <c r="N63" s="506"/>
      <c r="O63" s="506"/>
      <c r="P63" s="506" t="s">
        <v>159</v>
      </c>
      <c r="Q63" s="506"/>
      <c r="R63" s="506" t="s">
        <v>160</v>
      </c>
      <c r="S63" s="506"/>
      <c r="T63" s="506" t="s">
        <v>439</v>
      </c>
      <c r="U63" s="506"/>
      <c r="V63" s="506"/>
      <c r="W63" s="506"/>
      <c r="X63" s="506"/>
      <c r="Y63" s="506"/>
      <c r="Z63" s="506"/>
      <c r="AA63" s="506"/>
      <c r="AB63" s="506"/>
      <c r="AC63" s="506"/>
      <c r="AD63" s="506"/>
      <c r="AE63" s="506"/>
      <c r="AF63" s="506"/>
    </row>
    <row r="64" spans="1:32" s="355" customFormat="1" ht="24" customHeight="1">
      <c r="A64" s="357">
        <v>1</v>
      </c>
      <c r="B64" s="631">
        <v>2</v>
      </c>
      <c r="C64" s="632"/>
      <c r="D64" s="506">
        <v>3</v>
      </c>
      <c r="E64" s="506"/>
      <c r="F64" s="506">
        <v>4</v>
      </c>
      <c r="G64" s="506"/>
      <c r="H64" s="506">
        <v>5</v>
      </c>
      <c r="I64" s="506"/>
      <c r="J64" s="506">
        <v>6</v>
      </c>
      <c r="K64" s="506"/>
      <c r="L64" s="631">
        <v>7</v>
      </c>
      <c r="M64" s="632"/>
      <c r="N64" s="631">
        <v>8</v>
      </c>
      <c r="O64" s="632"/>
      <c r="P64" s="506">
        <v>9</v>
      </c>
      <c r="Q64" s="506"/>
      <c r="R64" s="525">
        <v>10</v>
      </c>
      <c r="S64" s="525"/>
      <c r="T64" s="506">
        <v>11</v>
      </c>
      <c r="U64" s="506"/>
      <c r="V64" s="506">
        <v>12</v>
      </c>
      <c r="W64" s="506"/>
      <c r="X64" s="506"/>
      <c r="Y64" s="506"/>
      <c r="Z64" s="506"/>
      <c r="AA64" s="506">
        <v>13</v>
      </c>
      <c r="AB64" s="506"/>
      <c r="AC64" s="506"/>
      <c r="AD64" s="506"/>
      <c r="AE64" s="506"/>
      <c r="AF64" s="506"/>
    </row>
    <row r="65" spans="1:32" s="355" customFormat="1" ht="29.25" customHeight="1">
      <c r="A65" s="357">
        <v>1</v>
      </c>
      <c r="B65" s="666"/>
      <c r="C65" s="667"/>
      <c r="D65" s="665"/>
      <c r="E65" s="665"/>
      <c r="F65" s="605"/>
      <c r="G65" s="605"/>
      <c r="H65" s="605" t="s">
        <v>444</v>
      </c>
      <c r="I65" s="605"/>
      <c r="J65" s="605"/>
      <c r="K65" s="605"/>
      <c r="L65" s="588"/>
      <c r="M65" s="590"/>
      <c r="N65" s="588"/>
      <c r="O65" s="590"/>
      <c r="P65" s="605"/>
      <c r="Q65" s="605"/>
      <c r="R65" s="605"/>
      <c r="S65" s="605"/>
      <c r="T65" s="605"/>
      <c r="U65" s="605"/>
      <c r="V65" s="735"/>
      <c r="W65" s="735"/>
      <c r="X65" s="735"/>
      <c r="Y65" s="735"/>
      <c r="Z65" s="735"/>
      <c r="AA65" s="645"/>
      <c r="AB65" s="645"/>
      <c r="AC65" s="645"/>
      <c r="AD65" s="645"/>
      <c r="AE65" s="645"/>
      <c r="AF65" s="645"/>
    </row>
    <row r="66" spans="1:32" s="355" customFormat="1" ht="9.75" hidden="1" customHeight="1">
      <c r="A66" s="358"/>
      <c r="B66" s="663"/>
      <c r="C66" s="664"/>
      <c r="D66" s="665"/>
      <c r="E66" s="665"/>
      <c r="F66" s="605"/>
      <c r="G66" s="605"/>
      <c r="H66" s="605"/>
      <c r="I66" s="605"/>
      <c r="J66" s="605"/>
      <c r="K66" s="605"/>
      <c r="L66" s="588"/>
      <c r="M66" s="590"/>
      <c r="N66" s="588"/>
      <c r="O66" s="590"/>
      <c r="P66" s="605"/>
      <c r="Q66" s="605"/>
      <c r="R66" s="605"/>
      <c r="S66" s="605"/>
      <c r="T66" s="605"/>
      <c r="U66" s="605"/>
      <c r="V66" s="735"/>
      <c r="W66" s="735"/>
      <c r="X66" s="735"/>
      <c r="Y66" s="735"/>
      <c r="Z66" s="735"/>
      <c r="AA66" s="645"/>
      <c r="AB66" s="645"/>
      <c r="AC66" s="645"/>
      <c r="AD66" s="645"/>
      <c r="AE66" s="645"/>
      <c r="AF66" s="645"/>
    </row>
    <row r="67" spans="1:32" s="355" customFormat="1" ht="37.5" customHeight="1">
      <c r="A67" s="737" t="s">
        <v>50</v>
      </c>
      <c r="B67" s="738"/>
      <c r="C67" s="738"/>
      <c r="D67" s="738"/>
      <c r="E67" s="739"/>
      <c r="F67" s="604">
        <f>SUM(F65:F66)</f>
        <v>0</v>
      </c>
      <c r="G67" s="604"/>
      <c r="H67" s="604">
        <f>SUM(H65:H66)</f>
        <v>0</v>
      </c>
      <c r="I67" s="604"/>
      <c r="J67" s="604">
        <f>SUM(J65:J66)</f>
        <v>0</v>
      </c>
      <c r="K67" s="604"/>
      <c r="L67" s="604"/>
      <c r="M67" s="604"/>
      <c r="N67" s="604"/>
      <c r="O67" s="604"/>
      <c r="P67" s="604"/>
      <c r="Q67" s="604"/>
      <c r="R67" s="604"/>
      <c r="S67" s="604"/>
      <c r="T67" s="604"/>
      <c r="U67" s="604"/>
      <c r="V67" s="736"/>
      <c r="W67" s="736"/>
      <c r="X67" s="736"/>
      <c r="Y67" s="736"/>
      <c r="Z67" s="736"/>
      <c r="AA67" s="624"/>
      <c r="AB67" s="624"/>
      <c r="AC67" s="624"/>
      <c r="AD67" s="624"/>
      <c r="AE67" s="624"/>
      <c r="AF67" s="624"/>
    </row>
    <row r="68" spans="1:32" ht="15" customHeight="1">
      <c r="A68" s="22"/>
      <c r="B68" s="22"/>
      <c r="C68" s="22"/>
      <c r="D68" s="352"/>
      <c r="E68" s="352"/>
      <c r="F68" s="352"/>
      <c r="G68" s="352"/>
      <c r="H68" s="352"/>
      <c r="I68" s="352"/>
      <c r="J68" s="352"/>
      <c r="K68" s="352"/>
      <c r="L68" s="352"/>
      <c r="M68" s="352"/>
      <c r="N68" s="352"/>
      <c r="O68" s="352"/>
      <c r="P68" s="352"/>
      <c r="Q68" s="352"/>
      <c r="R68" s="352"/>
      <c r="S68" s="352"/>
      <c r="T68" s="352"/>
      <c r="U68" s="352"/>
      <c r="V68" s="352"/>
      <c r="W68" s="281"/>
      <c r="X68" s="281"/>
      <c r="Y68" s="281"/>
      <c r="Z68" s="281"/>
      <c r="AA68" s="281"/>
      <c r="AB68" s="281"/>
      <c r="AC68" s="281"/>
      <c r="AD68" s="281"/>
      <c r="AE68" s="281"/>
      <c r="AF68" s="281"/>
    </row>
    <row r="69" spans="1:32" ht="15" customHeight="1">
      <c r="A69" s="22"/>
      <c r="B69" s="22"/>
      <c r="C69" s="22"/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2"/>
      <c r="P69" s="352"/>
      <c r="Q69" s="352"/>
      <c r="R69" s="352"/>
      <c r="S69" s="352"/>
      <c r="T69" s="352"/>
      <c r="U69" s="352"/>
      <c r="V69" s="352"/>
      <c r="W69" s="281"/>
      <c r="X69" s="281"/>
      <c r="Y69" s="281"/>
      <c r="Z69" s="281"/>
      <c r="AA69" s="281"/>
      <c r="AB69" s="281"/>
      <c r="AC69" s="281"/>
      <c r="AD69" s="281"/>
      <c r="AE69" s="281"/>
      <c r="AF69" s="281"/>
    </row>
    <row r="70" spans="1:32" ht="15" customHeight="1">
      <c r="A70" s="22"/>
      <c r="B70" s="22"/>
      <c r="C70" s="22"/>
      <c r="D70" s="352"/>
      <c r="E70" s="352"/>
      <c r="F70" s="352"/>
      <c r="G70" s="352"/>
      <c r="H70" s="352"/>
      <c r="I70" s="352"/>
      <c r="J70" s="352"/>
      <c r="K70" s="352"/>
      <c r="L70" s="352"/>
      <c r="M70" s="352"/>
      <c r="N70" s="352"/>
      <c r="O70" s="352"/>
      <c r="P70" s="352"/>
      <c r="Q70" s="352"/>
      <c r="R70" s="352"/>
      <c r="S70" s="352"/>
      <c r="T70" s="352"/>
      <c r="U70" s="352"/>
      <c r="V70" s="352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</row>
    <row r="71" spans="1:32" ht="15" customHeight="1">
      <c r="A71" s="22"/>
      <c r="B71" s="22"/>
      <c r="C71" s="22"/>
      <c r="D71" s="352"/>
      <c r="E71" s="352"/>
      <c r="F71" s="352"/>
      <c r="G71" s="352"/>
      <c r="H71" s="352"/>
      <c r="I71" s="352"/>
      <c r="J71" s="352"/>
      <c r="K71" s="352"/>
      <c r="L71" s="352"/>
      <c r="M71" s="352"/>
      <c r="N71" s="352"/>
      <c r="O71" s="352"/>
      <c r="P71" s="352"/>
      <c r="Q71" s="352"/>
      <c r="R71" s="352"/>
      <c r="S71" s="352"/>
      <c r="T71" s="352"/>
      <c r="U71" s="352"/>
      <c r="V71" s="352"/>
      <c r="W71" s="281"/>
      <c r="X71" s="281"/>
      <c r="Y71" s="281"/>
      <c r="Z71" s="281"/>
      <c r="AA71" s="281"/>
      <c r="AB71" s="281"/>
      <c r="AC71" s="281"/>
      <c r="AD71" s="281"/>
      <c r="AE71" s="281"/>
      <c r="AF71" s="281"/>
    </row>
    <row r="72" spans="1:32" s="361" customFormat="1" ht="32.25" customHeight="1">
      <c r="A72" s="359"/>
      <c r="B72" s="575" t="s">
        <v>464</v>
      </c>
      <c r="C72" s="575"/>
      <c r="D72" s="575"/>
      <c r="E72" s="575"/>
      <c r="F72" s="575"/>
      <c r="G72" s="575"/>
      <c r="H72" s="352"/>
      <c r="I72" s="352"/>
      <c r="J72" s="352"/>
      <c r="K72" s="352"/>
      <c r="L72" s="352"/>
      <c r="M72" s="734" t="s">
        <v>157</v>
      </c>
      <c r="N72" s="734"/>
      <c r="O72" s="734"/>
      <c r="P72" s="734"/>
      <c r="Q72" s="734"/>
      <c r="R72" s="352"/>
      <c r="S72" s="352"/>
      <c r="T72" s="352"/>
      <c r="U72" s="352"/>
      <c r="V72" s="352"/>
      <c r="W72" s="575" t="s">
        <v>579</v>
      </c>
      <c r="X72" s="505"/>
      <c r="Y72" s="505"/>
      <c r="Z72" s="505"/>
      <c r="AA72" s="505"/>
      <c r="AB72" s="360"/>
      <c r="AC72" s="360"/>
      <c r="AD72" s="360"/>
      <c r="AE72" s="360"/>
      <c r="AF72" s="360"/>
    </row>
    <row r="73" spans="1:32" s="468" customFormat="1" ht="33.75" customHeight="1">
      <c r="B73" s="508" t="s">
        <v>65</v>
      </c>
      <c r="C73" s="508"/>
      <c r="D73" s="508"/>
      <c r="E73" s="508"/>
      <c r="F73" s="508"/>
      <c r="G73" s="508"/>
      <c r="H73" s="362"/>
      <c r="I73" s="362"/>
      <c r="J73" s="362"/>
      <c r="K73" s="362"/>
      <c r="L73" s="362"/>
      <c r="M73" s="508" t="s">
        <v>66</v>
      </c>
      <c r="N73" s="508"/>
      <c r="O73" s="508"/>
      <c r="P73" s="508"/>
      <c r="Q73" s="508"/>
      <c r="V73" s="67"/>
      <c r="W73" s="508" t="s">
        <v>89</v>
      </c>
      <c r="X73" s="508"/>
      <c r="Y73" s="508"/>
      <c r="Z73" s="508"/>
      <c r="AA73" s="508"/>
    </row>
    <row r="74" spans="1:32" s="483" customFormat="1">
      <c r="F74" s="39"/>
      <c r="G74" s="39"/>
      <c r="H74" s="39"/>
      <c r="I74" s="39"/>
      <c r="J74" s="39"/>
      <c r="K74" s="39"/>
      <c r="L74" s="39"/>
      <c r="Q74" s="39"/>
      <c r="R74" s="39"/>
      <c r="S74" s="39"/>
      <c r="T74" s="39"/>
      <c r="X74" s="39"/>
      <c r="Y74" s="39"/>
      <c r="Z74" s="39"/>
      <c r="AA74" s="39"/>
    </row>
    <row r="75" spans="1:32">
      <c r="C75" s="363"/>
      <c r="D75" s="363"/>
      <c r="E75" s="363"/>
      <c r="F75" s="363"/>
      <c r="G75" s="363"/>
      <c r="H75" s="363"/>
      <c r="I75" s="364"/>
      <c r="J75" s="364"/>
      <c r="K75" s="364"/>
      <c r="L75" s="364"/>
      <c r="M75" s="364"/>
      <c r="N75" s="364"/>
      <c r="O75" s="364"/>
      <c r="P75" s="364"/>
      <c r="Q75" s="364"/>
      <c r="R75" s="364"/>
      <c r="S75" s="364"/>
      <c r="T75" s="364"/>
      <c r="U75" s="363"/>
      <c r="V75" s="363"/>
    </row>
    <row r="76" spans="1:32" s="672" customFormat="1" ht="12.75">
      <c r="A76" s="671" t="s">
        <v>322</v>
      </c>
    </row>
    <row r="77" spans="1:32">
      <c r="C77" s="363"/>
      <c r="D77" s="363"/>
      <c r="E77" s="363"/>
      <c r="F77" s="363"/>
      <c r="G77" s="363"/>
      <c r="H77" s="363"/>
      <c r="I77" s="363"/>
      <c r="J77" s="363"/>
      <c r="K77" s="363"/>
      <c r="L77" s="363"/>
      <c r="M77" s="363"/>
      <c r="N77" s="363"/>
      <c r="O77" s="363"/>
      <c r="P77" s="363"/>
      <c r="Q77" s="363"/>
      <c r="R77" s="363"/>
      <c r="S77" s="363"/>
      <c r="T77" s="363"/>
      <c r="U77" s="363"/>
      <c r="V77" s="363"/>
    </row>
    <row r="78" spans="1:32">
      <c r="C78" s="365"/>
    </row>
    <row r="84" spans="3:3" ht="19.5">
      <c r="C84" s="366"/>
    </row>
    <row r="85" spans="3:3" ht="19.5">
      <c r="C85" s="366"/>
    </row>
    <row r="86" spans="3:3" ht="19.5">
      <c r="C86" s="366"/>
    </row>
    <row r="87" spans="3:3" ht="19.5">
      <c r="C87" s="366"/>
    </row>
  </sheetData>
  <mergeCells count="213">
    <mergeCell ref="A56:L56"/>
    <mergeCell ref="B44:L44"/>
    <mergeCell ref="B46:L46"/>
    <mergeCell ref="B45:L45"/>
    <mergeCell ref="O26:O27"/>
    <mergeCell ref="B52:L52"/>
    <mergeCell ref="B61:C63"/>
    <mergeCell ref="R18:T18"/>
    <mergeCell ref="B37:L37"/>
    <mergeCell ref="B51:L51"/>
    <mergeCell ref="B34:L34"/>
    <mergeCell ref="B35:L35"/>
    <mergeCell ref="B47:L47"/>
    <mergeCell ref="B48:L48"/>
    <mergeCell ref="B41:L41"/>
    <mergeCell ref="B38:K38"/>
    <mergeCell ref="B39:K39"/>
    <mergeCell ref="B19:C19"/>
    <mergeCell ref="B18:C18"/>
    <mergeCell ref="B28:L28"/>
    <mergeCell ref="V65:Z65"/>
    <mergeCell ref="N64:O64"/>
    <mergeCell ref="R17:T17"/>
    <mergeCell ref="P64:Q64"/>
    <mergeCell ref="P17:Q17"/>
    <mergeCell ref="B49:L49"/>
    <mergeCell ref="V64:Z64"/>
    <mergeCell ref="T63:U63"/>
    <mergeCell ref="R20:T20"/>
    <mergeCell ref="L64:M64"/>
    <mergeCell ref="D64:E64"/>
    <mergeCell ref="B53:L53"/>
    <mergeCell ref="B42:L42"/>
    <mergeCell ref="H18:O18"/>
    <mergeCell ref="P62:U62"/>
    <mergeCell ref="X18:Z18"/>
    <mergeCell ref="Y26:Y27"/>
    <mergeCell ref="Z26:Z27"/>
    <mergeCell ref="R19:T19"/>
    <mergeCell ref="P18:Q18"/>
    <mergeCell ref="M26:M27"/>
    <mergeCell ref="N26:N27"/>
    <mergeCell ref="B43:L43"/>
    <mergeCell ref="B36:L36"/>
    <mergeCell ref="B73:G73"/>
    <mergeCell ref="W73:AA73"/>
    <mergeCell ref="M72:Q72"/>
    <mergeCell ref="M73:Q73"/>
    <mergeCell ref="V66:Z66"/>
    <mergeCell ref="R67:S67"/>
    <mergeCell ref="H67:I67"/>
    <mergeCell ref="L67:M67"/>
    <mergeCell ref="N67:O67"/>
    <mergeCell ref="B72:G72"/>
    <mergeCell ref="W72:AA72"/>
    <mergeCell ref="T67:U67"/>
    <mergeCell ref="V67:Z67"/>
    <mergeCell ref="J67:K67"/>
    <mergeCell ref="P67:Q67"/>
    <mergeCell ref="F67:G67"/>
    <mergeCell ref="A67:E67"/>
    <mergeCell ref="T66:U66"/>
    <mergeCell ref="P66:Q66"/>
    <mergeCell ref="N66:O66"/>
    <mergeCell ref="L66:M66"/>
    <mergeCell ref="AA26:AA27"/>
    <mergeCell ref="AB26:AB27"/>
    <mergeCell ref="AC25:AF25"/>
    <mergeCell ref="U25:X25"/>
    <mergeCell ref="AA9:AC9"/>
    <mergeCell ref="Z24:AB24"/>
    <mergeCell ref="X15:Z16"/>
    <mergeCell ref="AA20:AC20"/>
    <mergeCell ref="AA19:AC19"/>
    <mergeCell ref="X19:Z19"/>
    <mergeCell ref="X17:Z17"/>
    <mergeCell ref="U17:W17"/>
    <mergeCell ref="U15:W16"/>
    <mergeCell ref="AD17:AF17"/>
    <mergeCell ref="AD18:AF18"/>
    <mergeCell ref="AD19:AF19"/>
    <mergeCell ref="U20:W20"/>
    <mergeCell ref="AD14:AF16"/>
    <mergeCell ref="AA14:AC16"/>
    <mergeCell ref="U18:W18"/>
    <mergeCell ref="U19:W19"/>
    <mergeCell ref="X20:Z20"/>
    <mergeCell ref="AA17:AC17"/>
    <mergeCell ref="AA18:AC18"/>
    <mergeCell ref="AD4:AF5"/>
    <mergeCell ref="AA4:AC5"/>
    <mergeCell ref="R4:Z4"/>
    <mergeCell ref="R5:T5"/>
    <mergeCell ref="G8:Q8"/>
    <mergeCell ref="U8:W8"/>
    <mergeCell ref="X7:Z7"/>
    <mergeCell ref="AD6:AF6"/>
    <mergeCell ref="AA7:AC7"/>
    <mergeCell ref="AA6:AC6"/>
    <mergeCell ref="AD7:AF7"/>
    <mergeCell ref="AD8:AF8"/>
    <mergeCell ref="AA8:AC8"/>
    <mergeCell ref="U7:W7"/>
    <mergeCell ref="U5:W5"/>
    <mergeCell ref="X5:Z5"/>
    <mergeCell ref="R6:T6"/>
    <mergeCell ref="U6:W6"/>
    <mergeCell ref="G4:Q5"/>
    <mergeCell ref="G6:Q6"/>
    <mergeCell ref="X6:Z6"/>
    <mergeCell ref="U9:W9"/>
    <mergeCell ref="R7:T7"/>
    <mergeCell ref="X8:Z8"/>
    <mergeCell ref="R8:T8"/>
    <mergeCell ref="D7:F7"/>
    <mergeCell ref="B6:C6"/>
    <mergeCell ref="R15:T16"/>
    <mergeCell ref="X9:Z9"/>
    <mergeCell ref="R9:T9"/>
    <mergeCell ref="R14:Z14"/>
    <mergeCell ref="D17:G17"/>
    <mergeCell ref="A14:A16"/>
    <mergeCell ref="H14:O16"/>
    <mergeCell ref="H19:O19"/>
    <mergeCell ref="H17:O17"/>
    <mergeCell ref="A4:A5"/>
    <mergeCell ref="B7:C7"/>
    <mergeCell ref="B8:C8"/>
    <mergeCell ref="D8:F8"/>
    <mergeCell ref="D14:G16"/>
    <mergeCell ref="A9:Q9"/>
    <mergeCell ref="B14:C16"/>
    <mergeCell ref="B17:C17"/>
    <mergeCell ref="D18:G18"/>
    <mergeCell ref="D19:G19"/>
    <mergeCell ref="P14:Q16"/>
    <mergeCell ref="P19:Q19"/>
    <mergeCell ref="B4:C5"/>
    <mergeCell ref="D4:F5"/>
    <mergeCell ref="G7:Q7"/>
    <mergeCell ref="D6:F6"/>
    <mergeCell ref="J64:K64"/>
    <mergeCell ref="P63:Q63"/>
    <mergeCell ref="R63:S63"/>
    <mergeCell ref="B64:C64"/>
    <mergeCell ref="U26:U27"/>
    <mergeCell ref="A20:Q20"/>
    <mergeCell ref="L62:M63"/>
    <mergeCell ref="H61:I63"/>
    <mergeCell ref="H64:I64"/>
    <mergeCell ref="B29:L29"/>
    <mergeCell ref="B30:L30"/>
    <mergeCell ref="B32:L32"/>
    <mergeCell ref="R26:R27"/>
    <mergeCell ref="A55:L55"/>
    <mergeCell ref="F64:G64"/>
    <mergeCell ref="A61:A63"/>
    <mergeCell ref="J61:K63"/>
    <mergeCell ref="B33:L33"/>
    <mergeCell ref="B50:L50"/>
    <mergeCell ref="B31:L31"/>
    <mergeCell ref="B54:L54"/>
    <mergeCell ref="M25:P25"/>
    <mergeCell ref="P26:P27"/>
    <mergeCell ref="Q26:Q27"/>
    <mergeCell ref="A76:XFD76"/>
    <mergeCell ref="AA61:AF63"/>
    <mergeCell ref="AD60:AF60"/>
    <mergeCell ref="W26:W27"/>
    <mergeCell ref="X26:X27"/>
    <mergeCell ref="AC26:AC27"/>
    <mergeCell ref="AA65:AF65"/>
    <mergeCell ref="AA64:AF64"/>
    <mergeCell ref="AD26:AD27"/>
    <mergeCell ref="H65:I65"/>
    <mergeCell ref="H66:I66"/>
    <mergeCell ref="J66:K66"/>
    <mergeCell ref="A25:A27"/>
    <mergeCell ref="AE26:AE27"/>
    <mergeCell ref="AF26:AF27"/>
    <mergeCell ref="Y25:AB25"/>
    <mergeCell ref="S26:S27"/>
    <mergeCell ref="D66:E66"/>
    <mergeCell ref="B40:L40"/>
    <mergeCell ref="R64:S64"/>
    <mergeCell ref="T64:U64"/>
    <mergeCell ref="N62:O63"/>
    <mergeCell ref="F61:G63"/>
    <mergeCell ref="R65:S65"/>
    <mergeCell ref="AD1:AF1"/>
    <mergeCell ref="AA66:AF66"/>
    <mergeCell ref="AA67:AF67"/>
    <mergeCell ref="T26:T27"/>
    <mergeCell ref="V26:V27"/>
    <mergeCell ref="B25:L27"/>
    <mergeCell ref="D61:E63"/>
    <mergeCell ref="AD20:AF20"/>
    <mergeCell ref="AD24:AF24"/>
    <mergeCell ref="Q25:T25"/>
    <mergeCell ref="V61:Z63"/>
    <mergeCell ref="F66:G66"/>
    <mergeCell ref="F65:G65"/>
    <mergeCell ref="B66:C66"/>
    <mergeCell ref="R66:S66"/>
    <mergeCell ref="L65:M65"/>
    <mergeCell ref="N65:O65"/>
    <mergeCell ref="J65:K65"/>
    <mergeCell ref="D65:E65"/>
    <mergeCell ref="B65:C65"/>
    <mergeCell ref="P65:Q65"/>
    <mergeCell ref="T65:U65"/>
    <mergeCell ref="AD9:AF9"/>
    <mergeCell ref="L61:U61"/>
  </mergeCells>
  <phoneticPr fontId="3" type="noConversion"/>
  <pageMargins left="0.59055118110236227" right="0.59055118110236227" top="0.98425196850393704" bottom="0.59055118110236227" header="0.31496062992125984" footer="0.31496062992125984"/>
  <pageSetup paperSize="9" scale="34" orientation="landscape" r:id="rId1"/>
  <headerFooter alignWithMargins="0"/>
  <ignoredErrors>
    <ignoredError sqref="U20:Z20 AE56:AF56 R9 U9:Z9 R20 F67:K67 N36 M43 M51 U36 V51" formulaRange="1"/>
    <ignoredError sqref="AA56:AB56 O56 P56:Q56 S56:T56 W56:Y56" evalError="1" formulaRange="1"/>
    <ignoredError sqref="AC56 V56 Z56 AD18:AF20 M56 AD7:AF9 X29:X35 AF29:AF35 X45:X53 X38:X44 AF45:AF53 AF38:AF44" evalError="1"/>
    <ignoredError sqref="AC55:AD5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75" zoomScaleNormal="75" zoomScaleSheetLayoutView="75" workbookViewId="0">
      <selection activeCell="J10" sqref="J10"/>
    </sheetView>
  </sheetViews>
  <sheetFormatPr defaultRowHeight="12.75"/>
  <cols>
    <col min="1" max="1" width="39.42578125" style="367" customWidth="1"/>
    <col min="2" max="2" width="12.85546875" style="367" customWidth="1"/>
    <col min="3" max="3" width="19.7109375" style="367" customWidth="1"/>
    <col min="4" max="4" width="19" style="367" customWidth="1"/>
    <col min="5" max="6" width="18.140625" style="367" customWidth="1"/>
    <col min="7" max="7" width="18.28515625" style="367" customWidth="1"/>
    <col min="8" max="8" width="18.7109375" style="367" customWidth="1"/>
    <col min="9" max="16384" width="9.140625" style="367"/>
  </cols>
  <sheetData>
    <row r="2" spans="1:8" ht="31.5" customHeight="1">
      <c r="G2" s="746" t="s">
        <v>347</v>
      </c>
      <c r="H2" s="746"/>
    </row>
    <row r="3" spans="1:8" ht="32.25" customHeight="1">
      <c r="A3" s="505" t="s">
        <v>391</v>
      </c>
      <c r="B3" s="505"/>
      <c r="C3" s="505"/>
      <c r="D3" s="505"/>
      <c r="E3" s="505"/>
      <c r="F3" s="505"/>
      <c r="G3" s="505"/>
      <c r="H3" s="505"/>
    </row>
    <row r="4" spans="1:8" ht="28.5" customHeight="1">
      <c r="A4" s="747" t="s">
        <v>366</v>
      </c>
      <c r="B4" s="747"/>
      <c r="C4" s="747"/>
      <c r="D4" s="747"/>
      <c r="E4" s="747"/>
      <c r="F4" s="747"/>
      <c r="G4" s="747"/>
      <c r="H4" s="747"/>
    </row>
    <row r="5" spans="1:8" ht="45.75" customHeight="1">
      <c r="A5" s="748" t="s">
        <v>151</v>
      </c>
      <c r="B5" s="585" t="s">
        <v>18</v>
      </c>
      <c r="C5" s="585" t="s">
        <v>392</v>
      </c>
      <c r="D5" s="585"/>
      <c r="E5" s="550" t="s">
        <v>576</v>
      </c>
      <c r="F5" s="550"/>
      <c r="G5" s="550"/>
      <c r="H5" s="550"/>
    </row>
    <row r="6" spans="1:8" ht="65.25" customHeight="1">
      <c r="A6" s="749"/>
      <c r="B6" s="585"/>
      <c r="C6" s="143" t="s">
        <v>580</v>
      </c>
      <c r="D6" s="143" t="s">
        <v>581</v>
      </c>
      <c r="E6" s="143" t="s">
        <v>142</v>
      </c>
      <c r="F6" s="143" t="s">
        <v>138</v>
      </c>
      <c r="G6" s="8" t="s">
        <v>148</v>
      </c>
      <c r="H6" s="8" t="s">
        <v>149</v>
      </c>
    </row>
    <row r="7" spans="1:8" ht="30" customHeight="1">
      <c r="A7" s="42">
        <v>1</v>
      </c>
      <c r="B7" s="143">
        <v>2</v>
      </c>
      <c r="C7" s="42">
        <v>3</v>
      </c>
      <c r="D7" s="143">
        <v>4</v>
      </c>
      <c r="E7" s="42">
        <v>5</v>
      </c>
      <c r="F7" s="143">
        <v>6</v>
      </c>
      <c r="G7" s="42">
        <v>7</v>
      </c>
      <c r="H7" s="143">
        <v>8</v>
      </c>
    </row>
    <row r="8" spans="1:8" ht="28.5" customHeight="1">
      <c r="A8" s="750" t="s">
        <v>330</v>
      </c>
      <c r="B8" s="751"/>
      <c r="C8" s="751"/>
      <c r="D8" s="751"/>
      <c r="E8" s="751"/>
      <c r="F8" s="751"/>
      <c r="G8" s="751"/>
      <c r="H8" s="752"/>
    </row>
    <row r="9" spans="1:8" ht="59.25" customHeight="1">
      <c r="A9" s="290" t="s">
        <v>331</v>
      </c>
      <c r="B9" s="368">
        <v>6000</v>
      </c>
      <c r="C9" s="369">
        <f>SUM(C11:C12)</f>
        <v>0</v>
      </c>
      <c r="D9" s="369">
        <f>SUM(D11:D12)</f>
        <v>0</v>
      </c>
      <c r="E9" s="369">
        <f>SUM(E11:E12)</f>
        <v>0</v>
      </c>
      <c r="F9" s="369">
        <f>SUM(F11:F12)</f>
        <v>0</v>
      </c>
      <c r="G9" s="304">
        <f>F9-E9</f>
        <v>0</v>
      </c>
      <c r="H9" s="370" t="e">
        <f>(F9/E9)*100</f>
        <v>#DIV/0!</v>
      </c>
    </row>
    <row r="10" spans="1:8" ht="39.75" customHeight="1">
      <c r="A10" s="753" t="s">
        <v>332</v>
      </c>
      <c r="B10" s="751"/>
      <c r="C10" s="751"/>
      <c r="D10" s="751"/>
      <c r="E10" s="751"/>
      <c r="F10" s="751"/>
      <c r="G10" s="751"/>
      <c r="H10" s="752"/>
    </row>
    <row r="11" spans="1:8" ht="81" customHeight="1">
      <c r="A11" s="92" t="s">
        <v>434</v>
      </c>
      <c r="B11" s="371">
        <v>6010</v>
      </c>
      <c r="C11" s="118">
        <v>0</v>
      </c>
      <c r="D11" s="118">
        <v>0</v>
      </c>
      <c r="E11" s="118">
        <v>0</v>
      </c>
      <c r="F11" s="118">
        <v>0</v>
      </c>
      <c r="G11" s="304">
        <f>F11-E11</f>
        <v>0</v>
      </c>
      <c r="H11" s="372" t="e">
        <f>(F11/E11)*100</f>
        <v>#DIV/0!</v>
      </c>
    </row>
    <row r="12" spans="1:8" ht="63.75" customHeight="1">
      <c r="A12" s="92" t="s">
        <v>333</v>
      </c>
      <c r="B12" s="373">
        <v>6020</v>
      </c>
      <c r="C12" s="291">
        <v>0</v>
      </c>
      <c r="D12" s="291">
        <v>0</v>
      </c>
      <c r="E12" s="291">
        <v>0</v>
      </c>
      <c r="F12" s="291">
        <v>0</v>
      </c>
      <c r="G12" s="291">
        <v>0</v>
      </c>
      <c r="H12" s="374">
        <v>0</v>
      </c>
    </row>
    <row r="13" spans="1:8" ht="35.25" customHeight="1">
      <c r="A13" s="375"/>
      <c r="B13" s="376"/>
      <c r="C13" s="377"/>
      <c r="D13" s="377"/>
      <c r="E13" s="377"/>
      <c r="F13" s="377"/>
      <c r="G13" s="377"/>
      <c r="H13" s="378"/>
    </row>
    <row r="14" spans="1:8" s="66" customFormat="1" ht="26.25" customHeight="1">
      <c r="A14" s="311" t="s">
        <v>464</v>
      </c>
      <c r="B14" s="106"/>
      <c r="C14" s="510" t="s">
        <v>134</v>
      </c>
      <c r="D14" s="510"/>
      <c r="E14" s="379"/>
      <c r="F14" s="569" t="s">
        <v>579</v>
      </c>
      <c r="G14" s="569"/>
      <c r="H14" s="569"/>
    </row>
    <row r="15" spans="1:8" s="380" customFormat="1" ht="15.75">
      <c r="A15" s="142" t="s">
        <v>65</v>
      </c>
      <c r="B15" s="73"/>
      <c r="C15" s="544" t="s">
        <v>66</v>
      </c>
      <c r="D15" s="544"/>
      <c r="E15" s="73"/>
      <c r="F15" s="754" t="s">
        <v>170</v>
      </c>
      <c r="G15" s="754"/>
      <c r="H15" s="74"/>
    </row>
    <row r="18" ht="3" customHeight="1"/>
  </sheetData>
  <mergeCells count="13">
    <mergeCell ref="A8:H8"/>
    <mergeCell ref="A10:H10"/>
    <mergeCell ref="C15:D15"/>
    <mergeCell ref="F15:G15"/>
    <mergeCell ref="C14:D14"/>
    <mergeCell ref="F14:H14"/>
    <mergeCell ref="G2:H2"/>
    <mergeCell ref="A3:H3"/>
    <mergeCell ref="A4:H4"/>
    <mergeCell ref="A5:A6"/>
    <mergeCell ref="B5:B6"/>
    <mergeCell ref="C5:D5"/>
    <mergeCell ref="E5:H5"/>
  </mergeCells>
  <pageMargins left="0.59055118110236227" right="0.59055118110236227" top="0.98425196850393704" bottom="0.59055118110236227" header="0.31496062992125984" footer="0.31496062992125984"/>
  <pageSetup paperSize="9" scale="80" orientation="landscape" r:id="rId1"/>
  <ignoredErrors>
    <ignoredError sqref="H9 H11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5"/>
  <sheetViews>
    <sheetView view="pageBreakPreview" zoomScale="80" zoomScaleSheetLayoutView="80" workbookViewId="0">
      <selection activeCell="O20" sqref="O20"/>
    </sheetView>
  </sheetViews>
  <sheetFormatPr defaultColWidth="9.140625" defaultRowHeight="18.75"/>
  <cols>
    <col min="1" max="1" width="62.42578125" style="1" customWidth="1"/>
    <col min="2" max="2" width="12.5703125" style="39" customWidth="1"/>
    <col min="3" max="3" width="14.85546875" style="39" customWidth="1"/>
    <col min="4" max="4" width="16.140625" style="39" customWidth="1"/>
    <col min="5" max="5" width="16.7109375" style="39" customWidth="1"/>
    <col min="6" max="6" width="15" style="39" customWidth="1"/>
    <col min="7" max="7" width="15.5703125" style="39" customWidth="1"/>
    <col min="8" max="16384" width="9.140625" style="1"/>
  </cols>
  <sheetData>
    <row r="2" spans="1:8" ht="33.75" customHeight="1">
      <c r="A2" s="538" t="s">
        <v>420</v>
      </c>
      <c r="B2" s="538"/>
      <c r="C2" s="538"/>
      <c r="D2" s="538"/>
      <c r="E2" s="538"/>
      <c r="F2" s="538"/>
      <c r="G2" s="538"/>
    </row>
    <row r="3" spans="1:8" ht="28.5" customHeight="1">
      <c r="A3" s="141"/>
      <c r="B3" s="6"/>
      <c r="C3" s="6"/>
      <c r="D3" s="141"/>
      <c r="E3" s="141"/>
      <c r="F3" s="141"/>
      <c r="G3" s="75" t="s">
        <v>366</v>
      </c>
    </row>
    <row r="4" spans="1:8" ht="60" customHeight="1">
      <c r="A4" s="381" t="s">
        <v>151</v>
      </c>
      <c r="B4" s="382" t="s">
        <v>18</v>
      </c>
      <c r="C4" s="382" t="s">
        <v>582</v>
      </c>
      <c r="D4" s="382" t="s">
        <v>583</v>
      </c>
      <c r="E4" s="382" t="s">
        <v>584</v>
      </c>
      <c r="F4" s="382" t="s">
        <v>436</v>
      </c>
      <c r="G4" s="383" t="s">
        <v>397</v>
      </c>
    </row>
    <row r="5" spans="1:8" ht="23.25" customHeight="1">
      <c r="A5" s="288">
        <v>1</v>
      </c>
      <c r="B5" s="88">
        <v>2</v>
      </c>
      <c r="C5" s="88">
        <v>3</v>
      </c>
      <c r="D5" s="88">
        <v>4</v>
      </c>
      <c r="E5" s="88">
        <v>5</v>
      </c>
      <c r="F5" s="88">
        <v>6</v>
      </c>
      <c r="G5" s="88">
        <v>7</v>
      </c>
    </row>
    <row r="6" spans="1:8" ht="44.25" customHeight="1">
      <c r="A6" s="384" t="s">
        <v>403</v>
      </c>
      <c r="B6" s="111">
        <v>6000</v>
      </c>
      <c r="C6" s="127">
        <f>C7</f>
        <v>0</v>
      </c>
      <c r="D6" s="127">
        <f>D7</f>
        <v>0</v>
      </c>
      <c r="E6" s="127">
        <f>E7</f>
        <v>0</v>
      </c>
      <c r="F6" s="127">
        <f>E6-D6</f>
        <v>0</v>
      </c>
      <c r="G6" s="385" t="e">
        <f>(E6/D6)*100</f>
        <v>#DIV/0!</v>
      </c>
      <c r="H6" s="101"/>
    </row>
    <row r="7" spans="1:8" ht="27.75" customHeight="1">
      <c r="A7" s="386" t="s">
        <v>404</v>
      </c>
      <c r="B7" s="387">
        <v>6010</v>
      </c>
      <c r="C7" s="127">
        <f>SUM(C8:C9)</f>
        <v>0</v>
      </c>
      <c r="D7" s="127">
        <f>SUM(D8:D9)</f>
        <v>0</v>
      </c>
      <c r="E7" s="127">
        <f>SUM(E8:E9)</f>
        <v>0</v>
      </c>
      <c r="F7" s="127">
        <f t="shared" ref="F7:F9" si="0">E7-D7</f>
        <v>0</v>
      </c>
      <c r="G7" s="385" t="e">
        <f t="shared" ref="G7:G9" si="1">(E7/D7)*100</f>
        <v>#DIV/0!</v>
      </c>
      <c r="H7" s="101"/>
    </row>
    <row r="8" spans="1:8" ht="24.75" customHeight="1">
      <c r="A8" s="388"/>
      <c r="B8" s="387"/>
      <c r="C8" s="111"/>
      <c r="D8" s="111">
        <v>0</v>
      </c>
      <c r="E8" s="111">
        <v>0</v>
      </c>
      <c r="F8" s="111">
        <f t="shared" si="0"/>
        <v>0</v>
      </c>
      <c r="G8" s="389" t="e">
        <f t="shared" si="1"/>
        <v>#DIV/0!</v>
      </c>
      <c r="H8" s="101"/>
    </row>
    <row r="9" spans="1:8" s="20" customFormat="1">
      <c r="A9" s="386" t="s">
        <v>333</v>
      </c>
      <c r="B9" s="387">
        <v>6020</v>
      </c>
      <c r="C9" s="111">
        <v>0</v>
      </c>
      <c r="D9" s="111">
        <v>0</v>
      </c>
      <c r="E9" s="111">
        <v>0</v>
      </c>
      <c r="F9" s="111">
        <f t="shared" si="0"/>
        <v>0</v>
      </c>
      <c r="G9" s="389" t="e">
        <f t="shared" si="1"/>
        <v>#DIV/0!</v>
      </c>
      <c r="H9" s="102"/>
    </row>
    <row r="10" spans="1:8">
      <c r="A10" s="390"/>
      <c r="B10" s="391"/>
      <c r="C10" s="391"/>
      <c r="D10" s="392"/>
      <c r="E10" s="392"/>
      <c r="F10" s="393"/>
      <c r="G10" s="393"/>
      <c r="H10" s="101"/>
    </row>
    <row r="11" spans="1:8">
      <c r="A11" s="390"/>
      <c r="B11" s="391"/>
      <c r="C11" s="391"/>
      <c r="D11" s="392"/>
      <c r="E11" s="392"/>
      <c r="F11" s="393"/>
      <c r="G11" s="393"/>
      <c r="H11" s="101"/>
    </row>
    <row r="12" spans="1:8" s="69" customFormat="1" ht="26.25" customHeight="1">
      <c r="A12" s="311" t="s">
        <v>464</v>
      </c>
      <c r="B12" s="106"/>
      <c r="C12" s="510" t="s">
        <v>134</v>
      </c>
      <c r="D12" s="510"/>
      <c r="E12" s="379"/>
      <c r="F12" s="756"/>
      <c r="G12" s="756"/>
      <c r="H12" s="756"/>
    </row>
    <row r="13" spans="1:8" s="76" customFormat="1">
      <c r="A13" s="394" t="s">
        <v>358</v>
      </c>
      <c r="B13" s="101"/>
      <c r="C13" s="101"/>
      <c r="D13" s="394" t="s">
        <v>364</v>
      </c>
      <c r="E13" s="394"/>
      <c r="F13" s="755" t="s">
        <v>170</v>
      </c>
      <c r="G13" s="755"/>
      <c r="H13" s="101"/>
    </row>
    <row r="14" spans="1:8">
      <c r="A14" s="3"/>
      <c r="D14" s="34"/>
      <c r="E14" s="35"/>
      <c r="F14" s="35"/>
      <c r="G14" s="35"/>
    </row>
    <row r="15" spans="1:8">
      <c r="A15" s="3"/>
      <c r="D15" s="34"/>
      <c r="E15" s="35"/>
      <c r="F15" s="35"/>
      <c r="G15" s="35"/>
    </row>
    <row r="16" spans="1:8">
      <c r="A16" s="3"/>
      <c r="D16" s="34"/>
      <c r="E16" s="35"/>
      <c r="F16" s="35"/>
      <c r="G16" s="35"/>
    </row>
    <row r="17" spans="1:7">
      <c r="A17" s="3"/>
      <c r="D17" s="34"/>
      <c r="E17" s="35"/>
      <c r="F17" s="35"/>
      <c r="G17" s="35"/>
    </row>
    <row r="18" spans="1:7">
      <c r="A18" s="3"/>
      <c r="D18" s="34"/>
      <c r="E18" s="35"/>
      <c r="F18" s="35"/>
      <c r="G18" s="35"/>
    </row>
    <row r="19" spans="1:7">
      <c r="A19" s="3"/>
      <c r="D19" s="34"/>
      <c r="E19" s="35"/>
      <c r="F19" s="35"/>
      <c r="G19" s="35"/>
    </row>
    <row r="20" spans="1:7">
      <c r="A20" s="3"/>
      <c r="D20" s="34"/>
      <c r="E20" s="35"/>
      <c r="F20" s="35"/>
      <c r="G20" s="35"/>
    </row>
    <row r="21" spans="1:7">
      <c r="A21" s="3"/>
      <c r="D21" s="34"/>
      <c r="E21" s="35"/>
      <c r="F21" s="35"/>
      <c r="G21" s="35"/>
    </row>
    <row r="22" spans="1:7">
      <c r="A22" s="3"/>
      <c r="D22" s="34"/>
      <c r="E22" s="35"/>
      <c r="F22" s="35"/>
      <c r="G22" s="35"/>
    </row>
    <row r="23" spans="1:7">
      <c r="A23" s="3"/>
      <c r="D23" s="34"/>
      <c r="E23" s="35"/>
      <c r="F23" s="35"/>
      <c r="G23" s="35"/>
    </row>
    <row r="24" spans="1:7">
      <c r="A24" s="3"/>
      <c r="D24" s="34"/>
      <c r="E24" s="35"/>
      <c r="F24" s="35"/>
      <c r="G24" s="35"/>
    </row>
    <row r="25" spans="1:7">
      <c r="A25" s="3"/>
      <c r="D25" s="34"/>
      <c r="E25" s="35"/>
      <c r="F25" s="35"/>
      <c r="G25" s="35"/>
    </row>
    <row r="26" spans="1:7">
      <c r="A26" s="3"/>
      <c r="D26" s="34"/>
      <c r="E26" s="35"/>
      <c r="F26" s="35"/>
      <c r="G26" s="35"/>
    </row>
    <row r="27" spans="1:7">
      <c r="A27" s="3"/>
      <c r="D27" s="34"/>
      <c r="E27" s="35"/>
      <c r="F27" s="35"/>
      <c r="G27" s="35"/>
    </row>
    <row r="28" spans="1:7">
      <c r="A28" s="3"/>
      <c r="D28" s="34"/>
      <c r="E28" s="35"/>
      <c r="F28" s="35"/>
      <c r="G28" s="35"/>
    </row>
    <row r="29" spans="1:7">
      <c r="A29" s="3"/>
      <c r="D29" s="34"/>
      <c r="E29" s="35"/>
      <c r="F29" s="35"/>
      <c r="G29" s="35"/>
    </row>
    <row r="30" spans="1:7">
      <c r="A30" s="3"/>
      <c r="D30" s="34"/>
      <c r="E30" s="35"/>
      <c r="F30" s="35"/>
      <c r="G30" s="35"/>
    </row>
    <row r="31" spans="1:7">
      <c r="A31" s="3"/>
      <c r="D31" s="34"/>
      <c r="E31" s="35"/>
      <c r="F31" s="35"/>
      <c r="G31" s="35"/>
    </row>
    <row r="32" spans="1:7">
      <c r="A32" s="3"/>
      <c r="D32" s="34"/>
      <c r="E32" s="35"/>
      <c r="F32" s="35"/>
      <c r="G32" s="35"/>
    </row>
    <row r="33" spans="1:7">
      <c r="A33" s="3"/>
      <c r="D33" s="34"/>
      <c r="E33" s="35"/>
      <c r="F33" s="35"/>
      <c r="G33" s="35"/>
    </row>
    <row r="34" spans="1:7">
      <c r="A34" s="3"/>
      <c r="D34" s="34"/>
      <c r="E34" s="35"/>
      <c r="F34" s="35"/>
      <c r="G34" s="35"/>
    </row>
    <row r="35" spans="1:7">
      <c r="A35" s="3"/>
      <c r="D35" s="34"/>
      <c r="E35" s="35"/>
      <c r="F35" s="35"/>
      <c r="G35" s="35"/>
    </row>
    <row r="36" spans="1:7">
      <c r="A36" s="3"/>
      <c r="D36" s="34"/>
      <c r="E36" s="35"/>
      <c r="F36" s="35"/>
      <c r="G36" s="35"/>
    </row>
    <row r="37" spans="1:7">
      <c r="A37" s="3"/>
      <c r="D37" s="34"/>
      <c r="E37" s="35"/>
      <c r="F37" s="35"/>
      <c r="G37" s="35"/>
    </row>
    <row r="38" spans="1:7">
      <c r="A38" s="3"/>
      <c r="D38" s="34"/>
      <c r="E38" s="35"/>
      <c r="F38" s="35"/>
      <c r="G38" s="35"/>
    </row>
    <row r="39" spans="1:7">
      <c r="A39" s="3"/>
      <c r="D39" s="34"/>
      <c r="E39" s="35"/>
      <c r="F39" s="35"/>
      <c r="G39" s="35"/>
    </row>
    <row r="40" spans="1:7">
      <c r="A40" s="3"/>
      <c r="D40" s="34"/>
      <c r="E40" s="35"/>
      <c r="F40" s="35"/>
      <c r="G40" s="35"/>
    </row>
    <row r="41" spans="1:7">
      <c r="A41" s="3"/>
      <c r="D41" s="34"/>
      <c r="E41" s="35"/>
      <c r="F41" s="35"/>
      <c r="G41" s="35"/>
    </row>
    <row r="42" spans="1:7">
      <c r="A42" s="3"/>
      <c r="D42" s="34"/>
      <c r="E42" s="35"/>
      <c r="F42" s="35"/>
      <c r="G42" s="35"/>
    </row>
    <row r="43" spans="1:7">
      <c r="A43" s="3"/>
      <c r="D43" s="34"/>
      <c r="E43" s="35"/>
      <c r="F43" s="35"/>
      <c r="G43" s="35"/>
    </row>
    <row r="44" spans="1:7">
      <c r="A44" s="3"/>
      <c r="D44" s="34"/>
      <c r="E44" s="35"/>
      <c r="F44" s="35"/>
      <c r="G44" s="35"/>
    </row>
    <row r="45" spans="1:7">
      <c r="A45" s="3"/>
      <c r="D45" s="34"/>
      <c r="E45" s="35"/>
      <c r="F45" s="35"/>
      <c r="G45" s="35"/>
    </row>
    <row r="46" spans="1:7">
      <c r="A46" s="3"/>
      <c r="D46" s="34"/>
      <c r="E46" s="35"/>
      <c r="F46" s="35"/>
      <c r="G46" s="35"/>
    </row>
    <row r="47" spans="1:7">
      <c r="A47" s="3"/>
      <c r="D47" s="34"/>
      <c r="E47" s="35"/>
      <c r="F47" s="35"/>
      <c r="G47" s="35"/>
    </row>
    <row r="48" spans="1:7">
      <c r="A48" s="3"/>
      <c r="D48" s="34"/>
      <c r="E48" s="35"/>
      <c r="F48" s="35"/>
      <c r="G48" s="35"/>
    </row>
    <row r="49" spans="1:7">
      <c r="A49" s="3"/>
      <c r="D49" s="34"/>
      <c r="E49" s="35"/>
      <c r="F49" s="35"/>
      <c r="G49" s="35"/>
    </row>
    <row r="50" spans="1:7">
      <c r="A50" s="3"/>
      <c r="D50" s="34"/>
      <c r="E50" s="35"/>
      <c r="F50" s="35"/>
      <c r="G50" s="35"/>
    </row>
    <row r="51" spans="1:7">
      <c r="A51" s="3"/>
      <c r="D51" s="34"/>
      <c r="E51" s="35"/>
      <c r="F51" s="35"/>
      <c r="G51" s="35"/>
    </row>
    <row r="52" spans="1:7">
      <c r="A52" s="3"/>
      <c r="D52" s="34"/>
      <c r="E52" s="35"/>
      <c r="F52" s="35"/>
      <c r="G52" s="35"/>
    </row>
    <row r="53" spans="1:7">
      <c r="A53" s="3"/>
      <c r="D53" s="34"/>
      <c r="E53" s="35"/>
      <c r="F53" s="35"/>
      <c r="G53" s="35"/>
    </row>
    <row r="54" spans="1:7">
      <c r="A54" s="3"/>
      <c r="D54" s="34"/>
      <c r="E54" s="35"/>
      <c r="F54" s="35"/>
      <c r="G54" s="35"/>
    </row>
    <row r="55" spans="1:7">
      <c r="A55" s="3"/>
      <c r="D55" s="34"/>
      <c r="E55" s="35"/>
      <c r="F55" s="35"/>
      <c r="G55" s="35"/>
    </row>
    <row r="56" spans="1:7">
      <c r="A56" s="3"/>
      <c r="D56" s="34"/>
      <c r="E56" s="35"/>
      <c r="F56" s="35"/>
      <c r="G56" s="35"/>
    </row>
    <row r="57" spans="1:7">
      <c r="A57" s="3"/>
      <c r="D57" s="34"/>
      <c r="E57" s="35"/>
      <c r="F57" s="35"/>
      <c r="G57" s="35"/>
    </row>
    <row r="58" spans="1:7">
      <c r="A58" s="3"/>
      <c r="D58" s="34"/>
      <c r="E58" s="35"/>
      <c r="F58" s="35"/>
      <c r="G58" s="35"/>
    </row>
    <row r="59" spans="1:7">
      <c r="A59" s="3"/>
      <c r="D59" s="34"/>
      <c r="E59" s="35"/>
      <c r="F59" s="35"/>
      <c r="G59" s="35"/>
    </row>
    <row r="60" spans="1:7">
      <c r="A60" s="3"/>
      <c r="D60" s="34"/>
      <c r="E60" s="35"/>
      <c r="F60" s="35"/>
      <c r="G60" s="35"/>
    </row>
    <row r="61" spans="1:7">
      <c r="A61" s="3"/>
      <c r="D61" s="34"/>
      <c r="E61" s="35"/>
      <c r="F61" s="35"/>
      <c r="G61" s="35"/>
    </row>
    <row r="62" spans="1:7">
      <c r="A62" s="3"/>
      <c r="D62" s="34"/>
      <c r="E62" s="35"/>
      <c r="F62" s="35"/>
      <c r="G62" s="35"/>
    </row>
    <row r="63" spans="1:7">
      <c r="A63" s="3"/>
      <c r="D63" s="34"/>
      <c r="E63" s="35"/>
      <c r="F63" s="35"/>
      <c r="G63" s="35"/>
    </row>
    <row r="64" spans="1:7">
      <c r="A64" s="3"/>
      <c r="D64" s="34"/>
      <c r="E64" s="35"/>
      <c r="F64" s="35"/>
      <c r="G64" s="35"/>
    </row>
    <row r="65" spans="1:7">
      <c r="A65" s="3"/>
      <c r="D65" s="34"/>
      <c r="E65" s="35"/>
      <c r="F65" s="35"/>
      <c r="G65" s="35"/>
    </row>
    <row r="66" spans="1:7">
      <c r="A66" s="3"/>
      <c r="D66" s="34"/>
      <c r="E66" s="35"/>
      <c r="F66" s="35"/>
      <c r="G66" s="35"/>
    </row>
    <row r="67" spans="1:7">
      <c r="A67" s="3"/>
      <c r="D67" s="34"/>
      <c r="E67" s="35"/>
      <c r="F67" s="35"/>
      <c r="G67" s="35"/>
    </row>
    <row r="68" spans="1:7">
      <c r="A68" s="3"/>
    </row>
    <row r="69" spans="1:7">
      <c r="A69" s="5"/>
    </row>
    <row r="70" spans="1:7">
      <c r="A70" s="5"/>
    </row>
    <row r="71" spans="1:7">
      <c r="A71" s="5"/>
    </row>
    <row r="72" spans="1:7">
      <c r="A72" s="5"/>
    </row>
    <row r="73" spans="1:7">
      <c r="A73" s="5"/>
    </row>
    <row r="74" spans="1:7">
      <c r="A74" s="5"/>
    </row>
    <row r="75" spans="1:7">
      <c r="A75" s="5"/>
    </row>
    <row r="76" spans="1:7">
      <c r="A76" s="5"/>
    </row>
    <row r="77" spans="1:7">
      <c r="A77" s="5"/>
    </row>
    <row r="78" spans="1:7">
      <c r="A78" s="5"/>
    </row>
    <row r="79" spans="1:7">
      <c r="A79" s="5"/>
    </row>
    <row r="80" spans="1:7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</sheetData>
  <mergeCells count="4">
    <mergeCell ref="F13:G13"/>
    <mergeCell ref="A2:G2"/>
    <mergeCell ref="F12:H12"/>
    <mergeCell ref="C12:D12"/>
  </mergeCells>
  <pageMargins left="0.59055118110236227" right="0.59055118110236227" top="0.98425196850393704" bottom="0.59055118110236227" header="0.31496062992125984" footer="0.31496062992125984"/>
  <pageSetup paperSize="9" scale="85" orientation="landscape" r:id="rId1"/>
  <ignoredErrors>
    <ignoredError sqref="G6:G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323"/>
  <sheetViews>
    <sheetView view="pageBreakPreview" topLeftCell="A49" zoomScale="50" zoomScaleNormal="50" zoomScaleSheetLayoutView="50" workbookViewId="0">
      <selection activeCell="V9" sqref="V9"/>
    </sheetView>
  </sheetViews>
  <sheetFormatPr defaultColWidth="9.140625" defaultRowHeight="18.75"/>
  <cols>
    <col min="1" max="1" width="98.5703125" style="1" customWidth="1"/>
    <col min="2" max="2" width="14.85546875" style="39" customWidth="1"/>
    <col min="3" max="7" width="22.42578125" style="39" customWidth="1"/>
    <col min="8" max="8" width="19.85546875" style="39" customWidth="1"/>
    <col min="9" max="9" width="28.140625" style="39" customWidth="1"/>
    <col min="10" max="16384" width="9.140625" style="1"/>
  </cols>
  <sheetData>
    <row r="1" spans="1:9" ht="29.25" customHeight="1">
      <c r="H1" s="22" t="s">
        <v>340</v>
      </c>
    </row>
    <row r="2" spans="1:9" ht="37.5" customHeight="1">
      <c r="A2" s="536" t="s">
        <v>75</v>
      </c>
      <c r="B2" s="536"/>
      <c r="C2" s="536"/>
      <c r="D2" s="536"/>
      <c r="E2" s="536"/>
      <c r="F2" s="536"/>
      <c r="G2" s="536"/>
      <c r="H2" s="536"/>
      <c r="I2" s="536"/>
    </row>
    <row r="3" spans="1:9" ht="22.5" customHeight="1">
      <c r="A3" s="409"/>
      <c r="B3" s="6"/>
      <c r="C3" s="6"/>
      <c r="D3" s="6"/>
      <c r="E3" s="6"/>
      <c r="F3" s="6"/>
      <c r="G3" s="6"/>
      <c r="H3" s="6" t="s">
        <v>348</v>
      </c>
      <c r="I3" s="6"/>
    </row>
    <row r="4" spans="1:9" ht="55.5" customHeight="1">
      <c r="A4" s="525" t="s">
        <v>151</v>
      </c>
      <c r="B4" s="506" t="s">
        <v>18</v>
      </c>
      <c r="C4" s="506" t="s">
        <v>273</v>
      </c>
      <c r="D4" s="506"/>
      <c r="E4" s="525" t="s">
        <v>576</v>
      </c>
      <c r="F4" s="525"/>
      <c r="G4" s="525"/>
      <c r="H4" s="525"/>
      <c r="I4" s="525"/>
    </row>
    <row r="5" spans="1:9" ht="130.5" customHeight="1">
      <c r="A5" s="525"/>
      <c r="B5" s="506"/>
      <c r="C5" s="406" t="s">
        <v>580</v>
      </c>
      <c r="D5" s="406" t="s">
        <v>581</v>
      </c>
      <c r="E5" s="406" t="s">
        <v>142</v>
      </c>
      <c r="F5" s="406" t="s">
        <v>138</v>
      </c>
      <c r="G5" s="23" t="s">
        <v>148</v>
      </c>
      <c r="H5" s="23" t="s">
        <v>360</v>
      </c>
      <c r="I5" s="406" t="s">
        <v>147</v>
      </c>
    </row>
    <row r="6" spans="1:9" ht="42.75" customHeight="1">
      <c r="A6" s="405">
        <v>1</v>
      </c>
      <c r="B6" s="406">
        <v>2</v>
      </c>
      <c r="C6" s="405">
        <v>3</v>
      </c>
      <c r="D6" s="406">
        <v>4</v>
      </c>
      <c r="E6" s="405">
        <v>5</v>
      </c>
      <c r="F6" s="406">
        <v>6</v>
      </c>
      <c r="G6" s="405">
        <v>7</v>
      </c>
      <c r="H6" s="406">
        <v>8</v>
      </c>
      <c r="I6" s="405">
        <v>9</v>
      </c>
    </row>
    <row r="7" spans="1:9" s="20" customFormat="1" ht="39.75" customHeight="1">
      <c r="A7" s="537" t="s">
        <v>146</v>
      </c>
      <c r="B7" s="537"/>
      <c r="C7" s="537"/>
      <c r="D7" s="537"/>
      <c r="E7" s="537"/>
      <c r="F7" s="537"/>
      <c r="G7" s="537"/>
      <c r="H7" s="537"/>
      <c r="I7" s="537"/>
    </row>
    <row r="8" spans="1:9" s="20" customFormat="1" ht="45" customHeight="1">
      <c r="A8" s="408" t="s">
        <v>120</v>
      </c>
      <c r="B8" s="209">
        <v>1000</v>
      </c>
      <c r="C8" s="95">
        <v>36880</v>
      </c>
      <c r="D8" s="95">
        <v>38655</v>
      </c>
      <c r="E8" s="109">
        <v>41938</v>
      </c>
      <c r="F8" s="95">
        <v>38655</v>
      </c>
      <c r="G8" s="129">
        <f>F8-E8</f>
        <v>-3283</v>
      </c>
      <c r="H8" s="210">
        <f>(F8/E8)*100</f>
        <v>92.171777385664555</v>
      </c>
      <c r="I8" s="211"/>
    </row>
    <row r="9" spans="1:9" s="20" customFormat="1" ht="39" customHeight="1">
      <c r="A9" s="408" t="s">
        <v>107</v>
      </c>
      <c r="B9" s="209">
        <v>1010</v>
      </c>
      <c r="C9" s="95">
        <f>SUM(C10:C17)</f>
        <v>-36030</v>
      </c>
      <c r="D9" s="95">
        <f>SUM(D10:D17)</f>
        <v>-37555</v>
      </c>
      <c r="E9" s="95">
        <f>SUM(E10:E17)</f>
        <v>-39412</v>
      </c>
      <c r="F9" s="95">
        <f>SUM(F10:F17)</f>
        <v>-37555</v>
      </c>
      <c r="G9" s="129">
        <f t="shared" ref="G9:G21" si="0">F9-E9</f>
        <v>1857</v>
      </c>
      <c r="H9" s="210">
        <f t="shared" ref="H9:H21" si="1">(F9/E9)*100</f>
        <v>95.288237085151735</v>
      </c>
      <c r="I9" s="211"/>
    </row>
    <row r="10" spans="1:9" s="20" customFormat="1" ht="37.5" customHeight="1">
      <c r="A10" s="410" t="s">
        <v>298</v>
      </c>
      <c r="B10" s="79">
        <v>1011</v>
      </c>
      <c r="C10" s="80">
        <v>-5356</v>
      </c>
      <c r="D10" s="80">
        <v>-3535</v>
      </c>
      <c r="E10" s="80">
        <v>-6900</v>
      </c>
      <c r="F10" s="80">
        <v>-3535</v>
      </c>
      <c r="G10" s="82">
        <f t="shared" si="0"/>
        <v>3365</v>
      </c>
      <c r="H10" s="83">
        <f t="shared" si="1"/>
        <v>51.231884057971008</v>
      </c>
      <c r="I10" s="84"/>
    </row>
    <row r="11" spans="1:9" s="20" customFormat="1" ht="36" customHeight="1">
      <c r="A11" s="410" t="s">
        <v>433</v>
      </c>
      <c r="B11" s="79">
        <v>1012</v>
      </c>
      <c r="C11" s="80">
        <v>-1331</v>
      </c>
      <c r="D11" s="80">
        <v>-1108</v>
      </c>
      <c r="E11" s="80">
        <v>-1440</v>
      </c>
      <c r="F11" s="80">
        <v>-1108</v>
      </c>
      <c r="G11" s="82">
        <f t="shared" si="0"/>
        <v>332</v>
      </c>
      <c r="H11" s="83">
        <f t="shared" si="1"/>
        <v>76.944444444444443</v>
      </c>
      <c r="I11" s="84"/>
    </row>
    <row r="12" spans="1:9" s="20" customFormat="1" ht="39" customHeight="1">
      <c r="A12" s="410" t="s">
        <v>299</v>
      </c>
      <c r="B12" s="79">
        <v>1013</v>
      </c>
      <c r="C12" s="80">
        <v>-2022</v>
      </c>
      <c r="D12" s="80">
        <v>-2196</v>
      </c>
      <c r="E12" s="80">
        <v>-2080</v>
      </c>
      <c r="F12" s="80">
        <v>-2196</v>
      </c>
      <c r="G12" s="82">
        <f t="shared" si="0"/>
        <v>-116</v>
      </c>
      <c r="H12" s="83">
        <f t="shared" si="1"/>
        <v>105.57692307692308</v>
      </c>
      <c r="I12" s="84"/>
    </row>
    <row r="13" spans="1:9" s="20" customFormat="1" ht="39" customHeight="1">
      <c r="A13" s="410" t="s">
        <v>5</v>
      </c>
      <c r="B13" s="79">
        <v>1014</v>
      </c>
      <c r="C13" s="80">
        <v>-18546</v>
      </c>
      <c r="D13" s="80">
        <v>-20838</v>
      </c>
      <c r="E13" s="80">
        <v>-20160</v>
      </c>
      <c r="F13" s="80">
        <v>-20838</v>
      </c>
      <c r="G13" s="82">
        <f t="shared" si="0"/>
        <v>-678</v>
      </c>
      <c r="H13" s="83">
        <f t="shared" si="1"/>
        <v>103.36309523809524</v>
      </c>
      <c r="I13" s="84"/>
    </row>
    <row r="14" spans="1:9" s="20" customFormat="1" ht="37.5" customHeight="1">
      <c r="A14" s="410" t="s">
        <v>6</v>
      </c>
      <c r="B14" s="79">
        <v>1015</v>
      </c>
      <c r="C14" s="80">
        <v>-3746</v>
      </c>
      <c r="D14" s="80">
        <v>-4198</v>
      </c>
      <c r="E14" s="80">
        <v>-4192</v>
      </c>
      <c r="F14" s="80">
        <v>-4198</v>
      </c>
      <c r="G14" s="82">
        <f t="shared" si="0"/>
        <v>-6</v>
      </c>
      <c r="H14" s="83">
        <f t="shared" si="1"/>
        <v>100.14312977099236</v>
      </c>
      <c r="I14" s="84"/>
    </row>
    <row r="15" spans="1:9" s="412" customFormat="1" ht="65.25" customHeight="1">
      <c r="A15" s="410" t="s">
        <v>300</v>
      </c>
      <c r="B15" s="406">
        <v>1016</v>
      </c>
      <c r="C15" s="80">
        <v>-703</v>
      </c>
      <c r="D15" s="80">
        <v>-751</v>
      </c>
      <c r="E15" s="80">
        <v>-560</v>
      </c>
      <c r="F15" s="80">
        <v>-751</v>
      </c>
      <c r="G15" s="82">
        <f t="shared" si="0"/>
        <v>-191</v>
      </c>
      <c r="H15" s="83">
        <f t="shared" si="1"/>
        <v>134.10714285714283</v>
      </c>
      <c r="I15" s="212"/>
    </row>
    <row r="16" spans="1:9" s="412" customFormat="1" ht="36.75" customHeight="1">
      <c r="A16" s="410" t="s">
        <v>301</v>
      </c>
      <c r="B16" s="406">
        <v>1017</v>
      </c>
      <c r="C16" s="80">
        <v>-2495</v>
      </c>
      <c r="D16" s="80">
        <v>-2342</v>
      </c>
      <c r="E16" s="80">
        <v>-2480</v>
      </c>
      <c r="F16" s="80">
        <v>-2342</v>
      </c>
      <c r="G16" s="82">
        <f t="shared" si="0"/>
        <v>138</v>
      </c>
      <c r="H16" s="83">
        <f t="shared" si="1"/>
        <v>94.435483870967744</v>
      </c>
      <c r="I16" s="212"/>
    </row>
    <row r="17" spans="1:9" s="20" customFormat="1" ht="40.5" customHeight="1">
      <c r="A17" s="410" t="s">
        <v>302</v>
      </c>
      <c r="B17" s="79">
        <v>1018</v>
      </c>
      <c r="C17" s="80">
        <v>-1831</v>
      </c>
      <c r="D17" s="80">
        <v>-2587</v>
      </c>
      <c r="E17" s="80">
        <v>-1600</v>
      </c>
      <c r="F17" s="80">
        <v>-2587</v>
      </c>
      <c r="G17" s="82">
        <f t="shared" si="0"/>
        <v>-987</v>
      </c>
      <c r="H17" s="83">
        <f t="shared" si="1"/>
        <v>161.6875</v>
      </c>
      <c r="I17" s="84"/>
    </row>
    <row r="18" spans="1:9" s="20" customFormat="1" ht="31.5" customHeight="1">
      <c r="A18" s="408" t="s">
        <v>23</v>
      </c>
      <c r="B18" s="209">
        <v>1020</v>
      </c>
      <c r="C18" s="95">
        <f>SUM(C8,C9)</f>
        <v>850</v>
      </c>
      <c r="D18" s="95">
        <f>SUM(D8,D9)</f>
        <v>1100</v>
      </c>
      <c r="E18" s="95">
        <f>SUM(E8,E9)</f>
        <v>2526</v>
      </c>
      <c r="F18" s="95">
        <f>SUM(F8,F9)</f>
        <v>1100</v>
      </c>
      <c r="G18" s="129">
        <f t="shared" si="0"/>
        <v>-1426</v>
      </c>
      <c r="H18" s="210">
        <f t="shared" si="1"/>
        <v>43.547110055423595</v>
      </c>
      <c r="I18" s="211"/>
    </row>
    <row r="19" spans="1:9" s="20" customFormat="1" ht="37.5" customHeight="1">
      <c r="A19" s="408" t="s">
        <v>127</v>
      </c>
      <c r="B19" s="209">
        <v>1030</v>
      </c>
      <c r="C19" s="95">
        <f>SUM(C20:C37,C39)</f>
        <v>-4571</v>
      </c>
      <c r="D19" s="95">
        <f>SUM(D20:D37,D39)</f>
        <v>-4582</v>
      </c>
      <c r="E19" s="95">
        <f>SUM(E20:E37,E39)</f>
        <v>-5936</v>
      </c>
      <c r="F19" s="95">
        <f>SUM(F20:F37,F39)</f>
        <v>-4582</v>
      </c>
      <c r="G19" s="129">
        <f t="shared" si="0"/>
        <v>1354</v>
      </c>
      <c r="H19" s="210">
        <f t="shared" si="1"/>
        <v>77.190026954177895</v>
      </c>
      <c r="I19" s="211"/>
    </row>
    <row r="20" spans="1:9" s="20" customFormat="1" ht="43.5" customHeight="1">
      <c r="A20" s="410" t="s">
        <v>82</v>
      </c>
      <c r="B20" s="79">
        <v>1031</v>
      </c>
      <c r="C20" s="107" t="s">
        <v>183</v>
      </c>
      <c r="D20" s="107" t="s">
        <v>183</v>
      </c>
      <c r="E20" s="107" t="s">
        <v>183</v>
      </c>
      <c r="F20" s="107" t="s">
        <v>183</v>
      </c>
      <c r="G20" s="110" t="e">
        <f t="shared" si="0"/>
        <v>#VALUE!</v>
      </c>
      <c r="H20" s="213" t="e">
        <f t="shared" si="1"/>
        <v>#VALUE!</v>
      </c>
      <c r="I20" s="84"/>
    </row>
    <row r="21" spans="1:9" s="20" customFormat="1" ht="43.5" customHeight="1">
      <c r="A21" s="410" t="s">
        <v>121</v>
      </c>
      <c r="B21" s="79">
        <v>1032</v>
      </c>
      <c r="C21" s="107">
        <v>-55</v>
      </c>
      <c r="D21" s="107">
        <v>-30</v>
      </c>
      <c r="E21" s="107">
        <v>-60</v>
      </c>
      <c r="F21" s="107">
        <v>-30</v>
      </c>
      <c r="G21" s="82">
        <f t="shared" si="0"/>
        <v>30</v>
      </c>
      <c r="H21" s="83">
        <f t="shared" si="1"/>
        <v>50</v>
      </c>
      <c r="I21" s="84"/>
    </row>
    <row r="22" spans="1:9" s="20" customFormat="1" ht="43.5" customHeight="1">
      <c r="A22" s="410" t="s">
        <v>22</v>
      </c>
      <c r="B22" s="79">
        <v>1033</v>
      </c>
      <c r="C22" s="107" t="s">
        <v>183</v>
      </c>
      <c r="D22" s="107" t="s">
        <v>183</v>
      </c>
      <c r="E22" s="107" t="s">
        <v>183</v>
      </c>
      <c r="F22" s="107" t="s">
        <v>183</v>
      </c>
      <c r="G22" s="82"/>
      <c r="H22" s="83"/>
      <c r="I22" s="84"/>
    </row>
    <row r="23" spans="1:9" s="20" customFormat="1" ht="48" customHeight="1">
      <c r="A23" s="410" t="s">
        <v>32</v>
      </c>
      <c r="B23" s="79">
        <v>1034</v>
      </c>
      <c r="C23" s="107" t="s">
        <v>183</v>
      </c>
      <c r="D23" s="107" t="s">
        <v>183</v>
      </c>
      <c r="E23" s="107" t="s">
        <v>183</v>
      </c>
      <c r="F23" s="107" t="s">
        <v>183</v>
      </c>
      <c r="G23" s="110" t="e">
        <f>F23-E23</f>
        <v>#VALUE!</v>
      </c>
      <c r="H23" s="83"/>
      <c r="I23" s="84"/>
    </row>
    <row r="24" spans="1:9" s="20" customFormat="1" ht="40.5" customHeight="1">
      <c r="A24" s="410" t="s">
        <v>33</v>
      </c>
      <c r="B24" s="79">
        <v>1035</v>
      </c>
      <c r="C24" s="107">
        <v>-81</v>
      </c>
      <c r="D24" s="107">
        <v>-83</v>
      </c>
      <c r="E24" s="107">
        <v>-60</v>
      </c>
      <c r="F24" s="107">
        <v>-83</v>
      </c>
      <c r="G24" s="82">
        <f>F24-E24</f>
        <v>-23</v>
      </c>
      <c r="H24" s="83">
        <f>(F24/E24)*100</f>
        <v>138.33333333333334</v>
      </c>
      <c r="I24" s="84"/>
    </row>
    <row r="25" spans="1:9" s="20" customFormat="1" ht="36" customHeight="1">
      <c r="A25" s="410" t="s">
        <v>34</v>
      </c>
      <c r="B25" s="79">
        <v>1036</v>
      </c>
      <c r="C25" s="107">
        <v>-2932</v>
      </c>
      <c r="D25" s="107">
        <v>-3083</v>
      </c>
      <c r="E25" s="107">
        <v>-4075</v>
      </c>
      <c r="F25" s="107">
        <v>-3083</v>
      </c>
      <c r="G25" s="82">
        <f t="shared" ref="G25:G27" si="2">F25-E25</f>
        <v>992</v>
      </c>
      <c r="H25" s="83">
        <f t="shared" ref="H25:H27" si="3">(F25/E25)*100</f>
        <v>75.656441717791409</v>
      </c>
      <c r="I25" s="84"/>
    </row>
    <row r="26" spans="1:9" s="20" customFormat="1" ht="39" customHeight="1">
      <c r="A26" s="410" t="s">
        <v>35</v>
      </c>
      <c r="B26" s="79">
        <v>1037</v>
      </c>
      <c r="C26" s="107">
        <v>-577</v>
      </c>
      <c r="D26" s="107">
        <v>-602</v>
      </c>
      <c r="E26" s="107">
        <v>-818</v>
      </c>
      <c r="F26" s="107">
        <v>-602</v>
      </c>
      <c r="G26" s="82">
        <f t="shared" si="2"/>
        <v>216</v>
      </c>
      <c r="H26" s="83">
        <f t="shared" si="3"/>
        <v>73.59413202933986</v>
      </c>
      <c r="I26" s="84"/>
    </row>
    <row r="27" spans="1:9" s="20" customFormat="1" ht="47.25" customHeight="1">
      <c r="A27" s="410" t="s">
        <v>36</v>
      </c>
      <c r="B27" s="79">
        <v>1038</v>
      </c>
      <c r="C27" s="107">
        <v>-95</v>
      </c>
      <c r="D27" s="107">
        <v>-99</v>
      </c>
      <c r="E27" s="107">
        <v>-120</v>
      </c>
      <c r="F27" s="107">
        <v>-99</v>
      </c>
      <c r="G27" s="82">
        <f t="shared" si="2"/>
        <v>21</v>
      </c>
      <c r="H27" s="83">
        <f t="shared" si="3"/>
        <v>82.5</v>
      </c>
      <c r="I27" s="84"/>
    </row>
    <row r="28" spans="1:9" s="412" customFormat="1" ht="54" customHeight="1">
      <c r="A28" s="410" t="s">
        <v>37</v>
      </c>
      <c r="B28" s="79">
        <v>1039</v>
      </c>
      <c r="C28" s="107" t="s">
        <v>183</v>
      </c>
      <c r="D28" s="107" t="s">
        <v>183</v>
      </c>
      <c r="E28" s="107" t="s">
        <v>183</v>
      </c>
      <c r="F28" s="107" t="s">
        <v>183</v>
      </c>
      <c r="G28" s="82"/>
      <c r="H28" s="83"/>
      <c r="I28" s="84"/>
    </row>
    <row r="29" spans="1:9" s="20" customFormat="1" ht="43.5" customHeight="1">
      <c r="A29" s="410" t="s">
        <v>38</v>
      </c>
      <c r="B29" s="79">
        <v>1040</v>
      </c>
      <c r="C29" s="107">
        <v>-1</v>
      </c>
      <c r="D29" s="107" t="s">
        <v>183</v>
      </c>
      <c r="E29" s="107">
        <v>-1</v>
      </c>
      <c r="F29" s="107" t="s">
        <v>183</v>
      </c>
      <c r="G29" s="110" t="e">
        <f t="shared" ref="G29:G30" si="4">F29-E29</f>
        <v>#VALUE!</v>
      </c>
      <c r="H29" s="213" t="e">
        <f t="shared" ref="H29:H30" si="5">(F29/E29)*100</f>
        <v>#VALUE!</v>
      </c>
      <c r="I29" s="84"/>
    </row>
    <row r="30" spans="1:9" s="20" customFormat="1" ht="43.5" customHeight="1">
      <c r="A30" s="410" t="s">
        <v>39</v>
      </c>
      <c r="B30" s="79">
        <v>1041</v>
      </c>
      <c r="C30" s="107" t="s">
        <v>183</v>
      </c>
      <c r="D30" s="107">
        <v>-3</v>
      </c>
      <c r="E30" s="107">
        <v>-1</v>
      </c>
      <c r="F30" s="107">
        <v>-3</v>
      </c>
      <c r="G30" s="82">
        <f t="shared" si="4"/>
        <v>-2</v>
      </c>
      <c r="H30" s="83">
        <f t="shared" si="5"/>
        <v>300</v>
      </c>
      <c r="I30" s="84"/>
    </row>
    <row r="31" spans="1:9" s="20" customFormat="1" ht="43.5" customHeight="1">
      <c r="A31" s="410" t="s">
        <v>40</v>
      </c>
      <c r="B31" s="79">
        <v>1042</v>
      </c>
      <c r="C31" s="107">
        <v>-47</v>
      </c>
      <c r="D31" s="107">
        <v>-53</v>
      </c>
      <c r="E31" s="107">
        <v>-60</v>
      </c>
      <c r="F31" s="107">
        <v>-53</v>
      </c>
      <c r="G31" s="82">
        <f t="shared" ref="G31" si="6">F31-E31</f>
        <v>7</v>
      </c>
      <c r="H31" s="83">
        <f t="shared" ref="H31" si="7">(F31/E31)*100</f>
        <v>88.333333333333329</v>
      </c>
      <c r="I31" s="84"/>
    </row>
    <row r="32" spans="1:9" s="20" customFormat="1" ht="40.5" customHeight="1">
      <c r="A32" s="410" t="s">
        <v>56</v>
      </c>
      <c r="B32" s="79">
        <v>1043</v>
      </c>
      <c r="C32" s="107">
        <v>-65</v>
      </c>
      <c r="D32" s="107">
        <v>-13</v>
      </c>
      <c r="E32" s="107">
        <v>-60</v>
      </c>
      <c r="F32" s="107">
        <v>-13</v>
      </c>
      <c r="G32" s="82">
        <f t="shared" ref="G32:G58" si="8">F32-E32</f>
        <v>47</v>
      </c>
      <c r="H32" s="83">
        <f t="shared" ref="H32:H68" si="9">(F32/E32)*100</f>
        <v>21.666666666666668</v>
      </c>
      <c r="I32" s="84"/>
    </row>
    <row r="33" spans="1:9" s="20" customFormat="1" ht="39" customHeight="1">
      <c r="A33" s="410" t="s">
        <v>41</v>
      </c>
      <c r="B33" s="79">
        <v>1044</v>
      </c>
      <c r="C33" s="107" t="s">
        <v>183</v>
      </c>
      <c r="D33" s="107">
        <v>-4</v>
      </c>
      <c r="E33" s="107">
        <v>-1</v>
      </c>
      <c r="F33" s="107">
        <v>-4</v>
      </c>
      <c r="G33" s="110">
        <f t="shared" ref="G33" si="10">F33-E33</f>
        <v>-3</v>
      </c>
      <c r="H33" s="213">
        <f t="shared" ref="H33" si="11">(F33/E33)*100</f>
        <v>400</v>
      </c>
      <c r="I33" s="84"/>
    </row>
    <row r="34" spans="1:9" s="20" customFormat="1" ht="40.5" customHeight="1">
      <c r="A34" s="410" t="s">
        <v>42</v>
      </c>
      <c r="B34" s="79">
        <v>1045</v>
      </c>
      <c r="C34" s="107" t="s">
        <v>183</v>
      </c>
      <c r="D34" s="107" t="s">
        <v>183</v>
      </c>
      <c r="E34" s="107" t="s">
        <v>183</v>
      </c>
      <c r="F34" s="107" t="s">
        <v>183</v>
      </c>
      <c r="G34" s="82"/>
      <c r="H34" s="83"/>
      <c r="I34" s="84"/>
    </row>
    <row r="35" spans="1:9" s="20" customFormat="1" ht="43.5" customHeight="1">
      <c r="A35" s="410" t="s">
        <v>43</v>
      </c>
      <c r="B35" s="79">
        <v>1046</v>
      </c>
      <c r="C35" s="107" t="s">
        <v>183</v>
      </c>
      <c r="D35" s="107" t="s">
        <v>183</v>
      </c>
      <c r="E35" s="107" t="s">
        <v>183</v>
      </c>
      <c r="F35" s="107" t="s">
        <v>183</v>
      </c>
      <c r="G35" s="82"/>
      <c r="H35" s="83"/>
      <c r="I35" s="84"/>
    </row>
    <row r="36" spans="1:9" s="20" customFormat="1" ht="43.5" customHeight="1">
      <c r="A36" s="410" t="s">
        <v>44</v>
      </c>
      <c r="B36" s="79">
        <v>1047</v>
      </c>
      <c r="C36" s="107">
        <v>-6</v>
      </c>
      <c r="D36" s="107">
        <v>-3</v>
      </c>
      <c r="E36" s="107">
        <v>-60</v>
      </c>
      <c r="F36" s="107">
        <v>-3</v>
      </c>
      <c r="G36" s="82">
        <f>F36-E36</f>
        <v>57</v>
      </c>
      <c r="H36" s="83">
        <f>(F36/E36)*100</f>
        <v>5</v>
      </c>
      <c r="I36" s="84"/>
    </row>
    <row r="37" spans="1:9" s="412" customFormat="1" ht="51" customHeight="1">
      <c r="A37" s="410" t="s">
        <v>64</v>
      </c>
      <c r="B37" s="79">
        <v>1048</v>
      </c>
      <c r="C37" s="80">
        <v>-9</v>
      </c>
      <c r="D37" s="80">
        <v>-5</v>
      </c>
      <c r="E37" s="107">
        <v>-20</v>
      </c>
      <c r="F37" s="80">
        <v>-5</v>
      </c>
      <c r="G37" s="82">
        <f>F37-E37</f>
        <v>15</v>
      </c>
      <c r="H37" s="83">
        <f>(F37/E37)*100</f>
        <v>25</v>
      </c>
      <c r="I37" s="84"/>
    </row>
    <row r="38" spans="1:9" s="20" customFormat="1" ht="43.5" customHeight="1">
      <c r="A38" s="410" t="s">
        <v>45</v>
      </c>
      <c r="B38" s="79" t="s">
        <v>357</v>
      </c>
      <c r="C38" s="107" t="s">
        <v>183</v>
      </c>
      <c r="D38" s="107" t="s">
        <v>183</v>
      </c>
      <c r="E38" s="107" t="s">
        <v>183</v>
      </c>
      <c r="F38" s="107" t="s">
        <v>183</v>
      </c>
      <c r="G38" s="110" t="e">
        <f>F38-E38</f>
        <v>#VALUE!</v>
      </c>
      <c r="H38" s="213" t="e">
        <f t="shared" ref="H38:H40" si="12">(F38/E38)*100</f>
        <v>#VALUE!</v>
      </c>
      <c r="I38" s="84"/>
    </row>
    <row r="39" spans="1:9" s="20" customFormat="1" ht="43.5" customHeight="1">
      <c r="A39" s="410" t="s">
        <v>84</v>
      </c>
      <c r="B39" s="79">
        <v>1049</v>
      </c>
      <c r="C39" s="80">
        <v>-703</v>
      </c>
      <c r="D39" s="80">
        <v>-604</v>
      </c>
      <c r="E39" s="107">
        <v>-600</v>
      </c>
      <c r="F39" s="80">
        <v>-604</v>
      </c>
      <c r="G39" s="82">
        <f t="shared" ref="G39:G40" si="13">F39-E39</f>
        <v>-4</v>
      </c>
      <c r="H39" s="83">
        <f t="shared" si="12"/>
        <v>100.66666666666666</v>
      </c>
      <c r="I39" s="84"/>
    </row>
    <row r="40" spans="1:9" s="20" customFormat="1" ht="44.25" customHeight="1">
      <c r="A40" s="408" t="s">
        <v>128</v>
      </c>
      <c r="B40" s="214">
        <v>1060</v>
      </c>
      <c r="C40" s="95">
        <f>SUM(C41:C47)</f>
        <v>-71</v>
      </c>
      <c r="D40" s="95">
        <f>SUM(D41:D47)</f>
        <v>-28</v>
      </c>
      <c r="E40" s="95">
        <f>SUM(E41:E47)</f>
        <v>-80</v>
      </c>
      <c r="F40" s="95">
        <f>SUM(F41:F47)</f>
        <v>-28</v>
      </c>
      <c r="G40" s="129">
        <f t="shared" si="13"/>
        <v>52</v>
      </c>
      <c r="H40" s="210">
        <f t="shared" si="12"/>
        <v>35</v>
      </c>
      <c r="I40" s="214"/>
    </row>
    <row r="41" spans="1:9" s="20" customFormat="1" ht="36" customHeight="1">
      <c r="A41" s="410" t="s">
        <v>109</v>
      </c>
      <c r="B41" s="79">
        <v>1061</v>
      </c>
      <c r="C41" s="107" t="s">
        <v>183</v>
      </c>
      <c r="D41" s="107" t="s">
        <v>183</v>
      </c>
      <c r="E41" s="107" t="s">
        <v>183</v>
      </c>
      <c r="F41" s="107" t="s">
        <v>183</v>
      </c>
      <c r="G41" s="215"/>
      <c r="H41" s="216"/>
      <c r="I41" s="84"/>
    </row>
    <row r="42" spans="1:9" s="20" customFormat="1" ht="36" customHeight="1">
      <c r="A42" s="410" t="s">
        <v>110</v>
      </c>
      <c r="B42" s="79">
        <v>1062</v>
      </c>
      <c r="C42" s="107" t="s">
        <v>183</v>
      </c>
      <c r="D42" s="107" t="s">
        <v>183</v>
      </c>
      <c r="E42" s="107" t="s">
        <v>183</v>
      </c>
      <c r="F42" s="107" t="s">
        <v>183</v>
      </c>
      <c r="G42" s="82"/>
      <c r="H42" s="83"/>
      <c r="I42" s="84"/>
    </row>
    <row r="43" spans="1:9" s="20" customFormat="1" ht="36" customHeight="1">
      <c r="A43" s="410" t="s">
        <v>34</v>
      </c>
      <c r="B43" s="79">
        <v>1063</v>
      </c>
      <c r="C43" s="107" t="s">
        <v>183</v>
      </c>
      <c r="D43" s="107" t="s">
        <v>183</v>
      </c>
      <c r="E43" s="107" t="s">
        <v>183</v>
      </c>
      <c r="F43" s="107" t="s">
        <v>183</v>
      </c>
      <c r="G43" s="82"/>
      <c r="H43" s="83"/>
      <c r="I43" s="84"/>
    </row>
    <row r="44" spans="1:9" s="20" customFormat="1" ht="36" customHeight="1">
      <c r="A44" s="410" t="s">
        <v>35</v>
      </c>
      <c r="B44" s="79">
        <v>1064</v>
      </c>
      <c r="C44" s="107" t="s">
        <v>183</v>
      </c>
      <c r="D44" s="107" t="s">
        <v>183</v>
      </c>
      <c r="E44" s="107" t="s">
        <v>183</v>
      </c>
      <c r="F44" s="107" t="s">
        <v>183</v>
      </c>
      <c r="G44" s="82"/>
      <c r="H44" s="83"/>
      <c r="I44" s="84"/>
    </row>
    <row r="45" spans="1:9" s="20" customFormat="1" ht="36" customHeight="1">
      <c r="A45" s="410" t="s">
        <v>55</v>
      </c>
      <c r="B45" s="79">
        <v>1065</v>
      </c>
      <c r="C45" s="107" t="s">
        <v>183</v>
      </c>
      <c r="D45" s="107" t="s">
        <v>183</v>
      </c>
      <c r="E45" s="107" t="s">
        <v>183</v>
      </c>
      <c r="F45" s="107" t="s">
        <v>183</v>
      </c>
      <c r="G45" s="82"/>
      <c r="H45" s="83"/>
      <c r="I45" s="84"/>
    </row>
    <row r="46" spans="1:9" s="20" customFormat="1" ht="36" customHeight="1">
      <c r="A46" s="410" t="s">
        <v>67</v>
      </c>
      <c r="B46" s="79">
        <v>1066</v>
      </c>
      <c r="C46" s="107">
        <v>-19</v>
      </c>
      <c r="D46" s="107">
        <v>-10</v>
      </c>
      <c r="E46" s="107">
        <v>-35</v>
      </c>
      <c r="F46" s="107">
        <v>-10</v>
      </c>
      <c r="G46" s="82">
        <f>F46-E46</f>
        <v>25</v>
      </c>
      <c r="H46" s="83">
        <f>(F46/E46)*100</f>
        <v>28.571428571428569</v>
      </c>
      <c r="I46" s="84"/>
    </row>
    <row r="47" spans="1:9" s="20" customFormat="1" ht="36" customHeight="1">
      <c r="A47" s="410" t="s">
        <v>445</v>
      </c>
      <c r="B47" s="79">
        <v>1067</v>
      </c>
      <c r="C47" s="107">
        <v>-52</v>
      </c>
      <c r="D47" s="107">
        <v>-18</v>
      </c>
      <c r="E47" s="107">
        <v>-45</v>
      </c>
      <c r="F47" s="107">
        <v>-18</v>
      </c>
      <c r="G47" s="107">
        <f>F47-E47</f>
        <v>27</v>
      </c>
      <c r="H47" s="217">
        <f t="shared" si="9"/>
        <v>40</v>
      </c>
      <c r="I47" s="84"/>
    </row>
    <row r="48" spans="1:9" s="20" customFormat="1" ht="44.25" customHeight="1">
      <c r="A48" s="218" t="s">
        <v>200</v>
      </c>
      <c r="B48" s="214">
        <v>1070</v>
      </c>
      <c r="C48" s="108">
        <f>SUM(C49:C51)</f>
        <v>5295</v>
      </c>
      <c r="D48" s="108">
        <f>SUM(D49:D51)</f>
        <v>2693</v>
      </c>
      <c r="E48" s="108">
        <f>SUM(E49:E51)</f>
        <v>6000</v>
      </c>
      <c r="F48" s="108">
        <f>SUM(F49:F51)</f>
        <v>2693</v>
      </c>
      <c r="G48" s="219">
        <f>F48-E48</f>
        <v>-3307</v>
      </c>
      <c r="H48" s="220">
        <f t="shared" si="9"/>
        <v>44.883333333333333</v>
      </c>
      <c r="I48" s="218"/>
    </row>
    <row r="49" spans="1:9" s="20" customFormat="1" ht="36" customHeight="1">
      <c r="A49" s="410" t="s">
        <v>125</v>
      </c>
      <c r="B49" s="79">
        <v>1071</v>
      </c>
      <c r="C49" s="107">
        <v>0</v>
      </c>
      <c r="D49" s="107">
        <v>0</v>
      </c>
      <c r="E49" s="125">
        <v>0</v>
      </c>
      <c r="F49" s="107">
        <v>0</v>
      </c>
      <c r="G49" s="215">
        <f t="shared" si="8"/>
        <v>0</v>
      </c>
      <c r="H49" s="216"/>
      <c r="I49" s="84"/>
    </row>
    <row r="50" spans="1:9" s="20" customFormat="1" ht="36" customHeight="1">
      <c r="A50" s="410" t="s">
        <v>228</v>
      </c>
      <c r="B50" s="79">
        <v>1072</v>
      </c>
      <c r="C50" s="107">
        <v>0</v>
      </c>
      <c r="D50" s="107">
        <v>0</v>
      </c>
      <c r="E50" s="125">
        <v>0</v>
      </c>
      <c r="F50" s="107">
        <v>0</v>
      </c>
      <c r="G50" s="82">
        <f t="shared" si="8"/>
        <v>0</v>
      </c>
      <c r="H50" s="83"/>
      <c r="I50" s="84"/>
    </row>
    <row r="51" spans="1:9" s="20" customFormat="1" ht="36" customHeight="1">
      <c r="A51" s="410" t="s">
        <v>201</v>
      </c>
      <c r="B51" s="79">
        <v>1073</v>
      </c>
      <c r="C51" s="107">
        <v>5295</v>
      </c>
      <c r="D51" s="107">
        <v>2693</v>
      </c>
      <c r="E51" s="138">
        <v>6000</v>
      </c>
      <c r="F51" s="107">
        <v>2693</v>
      </c>
      <c r="G51" s="82">
        <f>F51-E51</f>
        <v>-3307</v>
      </c>
      <c r="H51" s="83">
        <f>(F51/E51)*100</f>
        <v>44.883333333333333</v>
      </c>
      <c r="I51" s="84"/>
    </row>
    <row r="52" spans="1:9" s="20" customFormat="1" ht="44.25" customHeight="1">
      <c r="A52" s="218" t="s">
        <v>68</v>
      </c>
      <c r="B52" s="214">
        <v>1080</v>
      </c>
      <c r="C52" s="95">
        <f>SUM(C53:C58)</f>
        <v>-2916</v>
      </c>
      <c r="D52" s="95">
        <f>SUM(D53:D58)</f>
        <v>-1936</v>
      </c>
      <c r="E52" s="95">
        <f>SUM(E53:E58)</f>
        <v>-4000</v>
      </c>
      <c r="F52" s="95">
        <f>SUM(F53:F58)</f>
        <v>-1936</v>
      </c>
      <c r="G52" s="129">
        <f>F52-E52</f>
        <v>2064</v>
      </c>
      <c r="H52" s="210">
        <f>(F52/E52)*100</f>
        <v>48.4</v>
      </c>
      <c r="I52" s="218"/>
    </row>
    <row r="53" spans="1:9" s="20" customFormat="1" ht="36" customHeight="1">
      <c r="A53" s="410" t="s">
        <v>125</v>
      </c>
      <c r="B53" s="79">
        <v>1081</v>
      </c>
      <c r="C53" s="107">
        <v>0</v>
      </c>
      <c r="D53" s="107">
        <v>0</v>
      </c>
      <c r="E53" s="107">
        <v>0</v>
      </c>
      <c r="F53" s="107">
        <v>0</v>
      </c>
      <c r="G53" s="82"/>
      <c r="H53" s="83"/>
      <c r="I53" s="84"/>
    </row>
    <row r="54" spans="1:9" s="20" customFormat="1" ht="36" customHeight="1">
      <c r="A54" s="410" t="s">
        <v>290</v>
      </c>
      <c r="B54" s="79">
        <v>1082</v>
      </c>
      <c r="C54" s="107">
        <v>0</v>
      </c>
      <c r="D54" s="107">
        <v>0</v>
      </c>
      <c r="E54" s="107">
        <v>0</v>
      </c>
      <c r="F54" s="107">
        <v>0</v>
      </c>
      <c r="G54" s="82">
        <f>F54-E54</f>
        <v>0</v>
      </c>
      <c r="H54" s="213" t="e">
        <f>(F54/E54)*100</f>
        <v>#DIV/0!</v>
      </c>
      <c r="I54" s="84"/>
    </row>
    <row r="55" spans="1:9" s="20" customFormat="1" ht="36" customHeight="1">
      <c r="A55" s="410" t="s">
        <v>62</v>
      </c>
      <c r="B55" s="79">
        <v>1083</v>
      </c>
      <c r="C55" s="107" t="s">
        <v>183</v>
      </c>
      <c r="D55" s="107" t="s">
        <v>183</v>
      </c>
      <c r="E55" s="107">
        <v>0</v>
      </c>
      <c r="F55" s="107" t="s">
        <v>183</v>
      </c>
      <c r="G55" s="82"/>
      <c r="H55" s="83"/>
      <c r="I55" s="84"/>
    </row>
    <row r="56" spans="1:9" s="20" customFormat="1" ht="36" customHeight="1">
      <c r="A56" s="410" t="s">
        <v>46</v>
      </c>
      <c r="B56" s="79">
        <v>1084</v>
      </c>
      <c r="C56" s="107" t="s">
        <v>183</v>
      </c>
      <c r="D56" s="107" t="s">
        <v>183</v>
      </c>
      <c r="E56" s="107">
        <v>0</v>
      </c>
      <c r="F56" s="107" t="s">
        <v>183</v>
      </c>
      <c r="G56" s="110" t="e">
        <f>F56-E56</f>
        <v>#VALUE!</v>
      </c>
      <c r="H56" s="81"/>
      <c r="I56" s="84"/>
    </row>
    <row r="57" spans="1:9" s="20" customFormat="1" ht="36" customHeight="1">
      <c r="A57" s="410" t="s">
        <v>54</v>
      </c>
      <c r="B57" s="79">
        <v>1085</v>
      </c>
      <c r="C57" s="107" t="s">
        <v>183</v>
      </c>
      <c r="D57" s="107" t="s">
        <v>183</v>
      </c>
      <c r="E57" s="107">
        <v>0</v>
      </c>
      <c r="F57" s="107" t="s">
        <v>183</v>
      </c>
      <c r="G57" s="82"/>
      <c r="H57" s="83"/>
      <c r="I57" s="84"/>
    </row>
    <row r="58" spans="1:9" s="20" customFormat="1" ht="36" customHeight="1">
      <c r="A58" s="410" t="s">
        <v>140</v>
      </c>
      <c r="B58" s="79">
        <v>1086</v>
      </c>
      <c r="C58" s="107">
        <v>-2916</v>
      </c>
      <c r="D58" s="107">
        <v>-1936</v>
      </c>
      <c r="E58" s="107">
        <v>-4000</v>
      </c>
      <c r="F58" s="107">
        <v>-1936</v>
      </c>
      <c r="G58" s="82">
        <f t="shared" si="8"/>
        <v>2064</v>
      </c>
      <c r="H58" s="83">
        <f t="shared" si="9"/>
        <v>48.4</v>
      </c>
      <c r="I58" s="84"/>
    </row>
    <row r="59" spans="1:9" s="20" customFormat="1" ht="44.25" customHeight="1">
      <c r="A59" s="218" t="s">
        <v>4</v>
      </c>
      <c r="B59" s="214">
        <v>1100</v>
      </c>
      <c r="C59" s="108">
        <f>SUM(C18,C19,C40,C48,C52)</f>
        <v>-1413</v>
      </c>
      <c r="D59" s="108">
        <f>SUM(D18,D19,D40,D48,D52)</f>
        <v>-2753</v>
      </c>
      <c r="E59" s="108">
        <f>SUM(E18,E19,E40,E48,E52)</f>
        <v>-1490</v>
      </c>
      <c r="F59" s="108">
        <f>SUM(F18,F19,F40,F48,F52)</f>
        <v>-2753</v>
      </c>
      <c r="G59" s="221">
        <f>F59-E59</f>
        <v>-1263</v>
      </c>
      <c r="H59" s="184">
        <f>(F59/E59)*100</f>
        <v>184.76510067114094</v>
      </c>
      <c r="I59" s="218"/>
    </row>
    <row r="60" spans="1:9" s="20" customFormat="1" ht="43.5" customHeight="1">
      <c r="A60" s="410" t="s">
        <v>537</v>
      </c>
      <c r="B60" s="79">
        <v>1110</v>
      </c>
      <c r="C60" s="107">
        <v>1511</v>
      </c>
      <c r="D60" s="107">
        <v>2648</v>
      </c>
      <c r="E60" s="138">
        <v>1425</v>
      </c>
      <c r="F60" s="107">
        <v>2648</v>
      </c>
      <c r="G60" s="82">
        <f>F60-E60</f>
        <v>1223</v>
      </c>
      <c r="H60" s="83">
        <f>(F60/E60)*100</f>
        <v>185.82456140350877</v>
      </c>
      <c r="I60" s="84"/>
    </row>
    <row r="61" spans="1:9" s="20" customFormat="1" ht="36" customHeight="1">
      <c r="A61" s="410" t="s">
        <v>497</v>
      </c>
      <c r="B61" s="79">
        <v>1120</v>
      </c>
      <c r="C61" s="107">
        <v>-8</v>
      </c>
      <c r="D61" s="107">
        <v>-3</v>
      </c>
      <c r="E61" s="125">
        <v>0</v>
      </c>
      <c r="F61" s="107">
        <v>-3</v>
      </c>
      <c r="G61" s="82">
        <f>F61-E61</f>
        <v>-3</v>
      </c>
      <c r="H61" s="213" t="e">
        <f>(F61/E61)*100</f>
        <v>#DIV/0!</v>
      </c>
      <c r="I61" s="84"/>
    </row>
    <row r="62" spans="1:9" s="20" customFormat="1" ht="35.25" customHeight="1">
      <c r="A62" s="218" t="s">
        <v>83</v>
      </c>
      <c r="B62" s="214">
        <v>1130</v>
      </c>
      <c r="C62" s="108">
        <v>0</v>
      </c>
      <c r="D62" s="108">
        <v>0</v>
      </c>
      <c r="E62" s="108">
        <v>0</v>
      </c>
      <c r="F62" s="108">
        <v>0</v>
      </c>
      <c r="G62" s="222"/>
      <c r="H62" s="184"/>
      <c r="I62" s="218"/>
    </row>
    <row r="63" spans="1:9" s="20" customFormat="1" ht="35.25" customHeight="1">
      <c r="A63" s="218" t="s">
        <v>546</v>
      </c>
      <c r="B63" s="214">
        <v>1140</v>
      </c>
      <c r="C63" s="108">
        <v>-253</v>
      </c>
      <c r="D63" s="108">
        <v>-179</v>
      </c>
      <c r="E63" s="108">
        <v>-215</v>
      </c>
      <c r="F63" s="108">
        <v>-179</v>
      </c>
      <c r="G63" s="221">
        <f>F63-E63</f>
        <v>36</v>
      </c>
      <c r="H63" s="184">
        <f>(F63/E63)*100</f>
        <v>83.255813953488371</v>
      </c>
      <c r="I63" s="218"/>
    </row>
    <row r="64" spans="1:9" s="20" customFormat="1" ht="41.25" customHeight="1">
      <c r="A64" s="218" t="s">
        <v>202</v>
      </c>
      <c r="B64" s="214">
        <v>1150</v>
      </c>
      <c r="C64" s="108">
        <f>SUM(C65:C66)</f>
        <v>343</v>
      </c>
      <c r="D64" s="108">
        <f>SUM(D65:D66)</f>
        <v>430</v>
      </c>
      <c r="E64" s="108">
        <f>SUM(E65:E66)</f>
        <v>280</v>
      </c>
      <c r="F64" s="108">
        <f>SUM(F65:F66)</f>
        <v>430</v>
      </c>
      <c r="G64" s="221">
        <f>F64-E64</f>
        <v>150</v>
      </c>
      <c r="H64" s="184">
        <f>(F64/E64)*100</f>
        <v>153.57142857142858</v>
      </c>
      <c r="I64" s="218"/>
    </row>
    <row r="65" spans="1:9" s="20" customFormat="1" ht="36" customHeight="1">
      <c r="A65" s="410" t="s">
        <v>125</v>
      </c>
      <c r="B65" s="79">
        <v>1151</v>
      </c>
      <c r="C65" s="107"/>
      <c r="D65" s="107"/>
      <c r="E65" s="125">
        <v>0</v>
      </c>
      <c r="F65" s="107"/>
      <c r="G65" s="187">
        <f t="shared" ref="G65" si="14">F65-E65</f>
        <v>0</v>
      </c>
      <c r="H65" s="223"/>
      <c r="I65" s="84"/>
    </row>
    <row r="66" spans="1:9" s="20" customFormat="1" ht="49.5" customHeight="1">
      <c r="A66" s="410" t="s">
        <v>496</v>
      </c>
      <c r="B66" s="79">
        <v>1152</v>
      </c>
      <c r="C66" s="107">
        <v>343</v>
      </c>
      <c r="D66" s="107">
        <v>430</v>
      </c>
      <c r="E66" s="107">
        <v>280</v>
      </c>
      <c r="F66" s="107">
        <v>430</v>
      </c>
      <c r="G66" s="82">
        <f>F66-E66</f>
        <v>150</v>
      </c>
      <c r="H66" s="83">
        <f t="shared" si="9"/>
        <v>153.57142857142858</v>
      </c>
      <c r="I66" s="84"/>
    </row>
    <row r="67" spans="1:9" s="20" customFormat="1" ht="38.25" customHeight="1">
      <c r="A67" s="218" t="s">
        <v>203</v>
      </c>
      <c r="B67" s="214">
        <v>1160</v>
      </c>
      <c r="C67" s="108">
        <f>SUM(C68:C69)</f>
        <v>-406</v>
      </c>
      <c r="D67" s="108">
        <f>SUM(D68:D69)</f>
        <v>-161</v>
      </c>
      <c r="E67" s="224">
        <f>SUM(E68:E69)</f>
        <v>0</v>
      </c>
      <c r="F67" s="108">
        <f>SUM(F68:F69)</f>
        <v>-161</v>
      </c>
      <c r="G67" s="129">
        <f>F67-E67</f>
        <v>-161</v>
      </c>
      <c r="H67" s="83"/>
      <c r="I67" s="218"/>
    </row>
    <row r="68" spans="1:9" s="20" customFormat="1" ht="37.5" customHeight="1">
      <c r="A68" s="410" t="s">
        <v>125</v>
      </c>
      <c r="B68" s="79">
        <v>1161</v>
      </c>
      <c r="C68" s="107" t="s">
        <v>183</v>
      </c>
      <c r="D68" s="107" t="s">
        <v>183</v>
      </c>
      <c r="E68" s="225">
        <v>0</v>
      </c>
      <c r="F68" s="107" t="s">
        <v>183</v>
      </c>
      <c r="G68" s="129"/>
      <c r="H68" s="213" t="e">
        <f t="shared" si="9"/>
        <v>#VALUE!</v>
      </c>
      <c r="I68" s="84"/>
    </row>
    <row r="69" spans="1:9" s="20" customFormat="1" ht="39" customHeight="1">
      <c r="A69" s="410" t="s">
        <v>623</v>
      </c>
      <c r="B69" s="79">
        <v>1162</v>
      </c>
      <c r="C69" s="107">
        <v>-406</v>
      </c>
      <c r="D69" s="107">
        <v>-161</v>
      </c>
      <c r="E69" s="225">
        <v>0</v>
      </c>
      <c r="F69" s="107">
        <v>-161</v>
      </c>
      <c r="G69" s="82">
        <f t="shared" ref="G69:G71" si="15">F69-E69</f>
        <v>-161</v>
      </c>
      <c r="H69" s="81"/>
      <c r="I69" s="84"/>
    </row>
    <row r="70" spans="1:9" s="20" customFormat="1" ht="36" customHeight="1">
      <c r="A70" s="408" t="s">
        <v>74</v>
      </c>
      <c r="B70" s="209">
        <v>1170</v>
      </c>
      <c r="C70" s="95">
        <f>SUM(C59,C60,C61,C62,C63,C64,C67)</f>
        <v>-226</v>
      </c>
      <c r="D70" s="95">
        <f>SUM(D59,D60,D61,D62,D63,D64,D67)</f>
        <v>-18</v>
      </c>
      <c r="E70" s="95">
        <f>SUM(E59,E60,E61,E62,E63,E64,E67)</f>
        <v>0</v>
      </c>
      <c r="F70" s="95">
        <f>SUM(F59,F60,F61,F62,F63,F64,F67)</f>
        <v>-18</v>
      </c>
      <c r="G70" s="129">
        <f t="shared" si="15"/>
        <v>-18</v>
      </c>
      <c r="H70" s="286" t="e">
        <f>(F70/E70)*100</f>
        <v>#DIV/0!</v>
      </c>
      <c r="I70" s="84"/>
    </row>
    <row r="71" spans="1:9" s="20" customFormat="1" ht="39" customHeight="1">
      <c r="A71" s="410" t="s">
        <v>195</v>
      </c>
      <c r="B71" s="79">
        <v>1180</v>
      </c>
      <c r="C71" s="107">
        <v>0</v>
      </c>
      <c r="D71" s="107">
        <v>0</v>
      </c>
      <c r="E71" s="107">
        <v>0</v>
      </c>
      <c r="F71" s="107">
        <v>0</v>
      </c>
      <c r="G71" s="82">
        <f t="shared" si="15"/>
        <v>0</v>
      </c>
      <c r="H71" s="213" t="e">
        <f>(F71/E71)*100</f>
        <v>#DIV/0!</v>
      </c>
      <c r="I71" s="84"/>
    </row>
    <row r="72" spans="1:9" s="20" customFormat="1" ht="39" customHeight="1">
      <c r="A72" s="410" t="s">
        <v>196</v>
      </c>
      <c r="B72" s="79">
        <v>1181</v>
      </c>
      <c r="C72" s="80"/>
      <c r="D72" s="80"/>
      <c r="E72" s="125">
        <v>0</v>
      </c>
      <c r="F72" s="80"/>
      <c r="G72" s="82"/>
      <c r="H72" s="83"/>
      <c r="I72" s="84"/>
    </row>
    <row r="73" spans="1:9" s="20" customFormat="1" ht="39" customHeight="1">
      <c r="A73" s="410" t="s">
        <v>197</v>
      </c>
      <c r="B73" s="79">
        <v>1190</v>
      </c>
      <c r="C73" s="80"/>
      <c r="D73" s="80"/>
      <c r="E73" s="125">
        <v>0</v>
      </c>
      <c r="F73" s="80"/>
      <c r="G73" s="82"/>
      <c r="H73" s="83"/>
      <c r="I73" s="84"/>
    </row>
    <row r="74" spans="1:9" s="20" customFormat="1" ht="39" customHeight="1">
      <c r="A74" s="410" t="s">
        <v>198</v>
      </c>
      <c r="B74" s="79">
        <v>1191</v>
      </c>
      <c r="C74" s="107" t="s">
        <v>183</v>
      </c>
      <c r="D74" s="107" t="s">
        <v>183</v>
      </c>
      <c r="E74" s="107" t="s">
        <v>183</v>
      </c>
      <c r="F74" s="107" t="s">
        <v>183</v>
      </c>
      <c r="G74" s="82"/>
      <c r="H74" s="83"/>
      <c r="I74" s="84"/>
    </row>
    <row r="75" spans="1:9" s="20" customFormat="1" ht="38.25" customHeight="1">
      <c r="A75" s="218" t="s">
        <v>218</v>
      </c>
      <c r="B75" s="214">
        <v>1200</v>
      </c>
      <c r="C75" s="108">
        <f>SUM(C70,C71,C72,C73,C74)</f>
        <v>-226</v>
      </c>
      <c r="D75" s="108">
        <f>SUM(D70,D71,D72,D73,D74)</f>
        <v>-18</v>
      </c>
      <c r="E75" s="108">
        <f>SUM(E70,E71,E72,E73,E74)</f>
        <v>0</v>
      </c>
      <c r="F75" s="108">
        <f>SUM(F70,F71,F72,F73,F74)</f>
        <v>-18</v>
      </c>
      <c r="G75" s="221">
        <f>F75-E75</f>
        <v>-18</v>
      </c>
      <c r="H75" s="446" t="e">
        <f>(F75/E75)*100</f>
        <v>#DIV/0!</v>
      </c>
      <c r="I75" s="218"/>
    </row>
    <row r="76" spans="1:9" s="20" customFormat="1" ht="39" customHeight="1">
      <c r="A76" s="410" t="s">
        <v>24</v>
      </c>
      <c r="B76" s="79">
        <v>1201</v>
      </c>
      <c r="C76" s="80"/>
      <c r="D76" s="80"/>
      <c r="E76" s="80">
        <v>0</v>
      </c>
      <c r="F76" s="80"/>
      <c r="G76" s="226">
        <f t="shared" ref="G76" si="16">F76-E76</f>
        <v>0</v>
      </c>
      <c r="H76" s="186" t="e">
        <f t="shared" ref="H76" si="17">(F76/E76)*100</f>
        <v>#DIV/0!</v>
      </c>
      <c r="I76" s="84"/>
    </row>
    <row r="77" spans="1:9" s="20" customFormat="1" ht="39" customHeight="1">
      <c r="A77" s="410" t="s">
        <v>25</v>
      </c>
      <c r="B77" s="79">
        <v>1202</v>
      </c>
      <c r="C77" s="107">
        <v>-226</v>
      </c>
      <c r="D77" s="107">
        <v>-18</v>
      </c>
      <c r="E77" s="107" t="s">
        <v>183</v>
      </c>
      <c r="F77" s="107">
        <v>-18</v>
      </c>
      <c r="G77" s="82"/>
      <c r="H77" s="83"/>
      <c r="I77" s="84"/>
    </row>
    <row r="78" spans="1:9" s="20" customFormat="1" ht="38.25" customHeight="1">
      <c r="A78" s="218" t="s">
        <v>19</v>
      </c>
      <c r="B78" s="214">
        <v>1210</v>
      </c>
      <c r="C78" s="108">
        <f>SUM(C8,C48,C60,C62,C64,C72,C73)</f>
        <v>44029</v>
      </c>
      <c r="D78" s="108">
        <f>SUM(D8,D48,D60,D62,D64,D72,D73)</f>
        <v>44426</v>
      </c>
      <c r="E78" s="108">
        <f>SUM(E8,E48,E60,E62,E64,E72,E73)</f>
        <v>49643</v>
      </c>
      <c r="F78" s="108">
        <f>SUM(F8,F48,F60,F62,F64,F72,F73)</f>
        <v>44426</v>
      </c>
      <c r="G78" s="129">
        <f>F78-E78</f>
        <v>-5217</v>
      </c>
      <c r="H78" s="227">
        <f>(F78/E78)*100</f>
        <v>89.490965493624472</v>
      </c>
      <c r="I78" s="218"/>
    </row>
    <row r="79" spans="1:9" s="20" customFormat="1" ht="39.75" customHeight="1">
      <c r="A79" s="218" t="s">
        <v>86</v>
      </c>
      <c r="B79" s="214">
        <v>1220</v>
      </c>
      <c r="C79" s="108">
        <f>SUM(C9,C19,C40,C52,C61,C63,C67,C71,C74)</f>
        <v>-44255</v>
      </c>
      <c r="D79" s="108">
        <f>SUM(D9,D19,D40,D52,D61,D63,D67,D71,D74)</f>
        <v>-44444</v>
      </c>
      <c r="E79" s="108">
        <f>SUM(E9,E19,E40,E52,E61,E63,E67,E71,E74)</f>
        <v>-49643</v>
      </c>
      <c r="F79" s="108">
        <f>SUM(F9,F19,F40,F52,F61,F63,F67,F71,F74)</f>
        <v>-44444</v>
      </c>
      <c r="G79" s="129">
        <f>F79-E79</f>
        <v>5199</v>
      </c>
      <c r="H79" s="227">
        <f>(F79/E79)*100</f>
        <v>89.527224382088107</v>
      </c>
      <c r="I79" s="218"/>
    </row>
    <row r="80" spans="1:9" s="20" customFormat="1" ht="39" customHeight="1">
      <c r="A80" s="410" t="s">
        <v>141</v>
      </c>
      <c r="B80" s="79">
        <v>1230</v>
      </c>
      <c r="C80" s="80"/>
      <c r="D80" s="80"/>
      <c r="E80" s="80"/>
      <c r="F80" s="80"/>
      <c r="G80" s="110">
        <f>F80-E80</f>
        <v>0</v>
      </c>
      <c r="H80" s="213" t="e">
        <f t="shared" ref="H80:H88" si="18">(F80/E80)*100</f>
        <v>#DIV/0!</v>
      </c>
      <c r="I80" s="84"/>
    </row>
    <row r="81" spans="1:9" s="20" customFormat="1" ht="36.75" customHeight="1">
      <c r="A81" s="218" t="s">
        <v>103</v>
      </c>
      <c r="B81" s="218"/>
      <c r="C81" s="218"/>
      <c r="D81" s="218"/>
      <c r="E81" s="218"/>
      <c r="F81" s="218"/>
      <c r="G81" s="228"/>
      <c r="H81" s="228"/>
      <c r="I81" s="218"/>
    </row>
    <row r="82" spans="1:9" s="20" customFormat="1" ht="39" customHeight="1">
      <c r="A82" s="410" t="s">
        <v>150</v>
      </c>
      <c r="B82" s="79">
        <v>1300</v>
      </c>
      <c r="C82" s="80">
        <f>C59</f>
        <v>-1413</v>
      </c>
      <c r="D82" s="80">
        <f>D59</f>
        <v>-2753</v>
      </c>
      <c r="E82" s="80">
        <f>E59</f>
        <v>-1490</v>
      </c>
      <c r="F82" s="80">
        <f>F59</f>
        <v>-2753</v>
      </c>
      <c r="G82" s="82">
        <f>F82-E82</f>
        <v>-1263</v>
      </c>
      <c r="H82" s="83">
        <f>(F82/E82)*100</f>
        <v>184.76510067114094</v>
      </c>
      <c r="I82" s="84"/>
    </row>
    <row r="83" spans="1:9" s="20" customFormat="1" ht="39" customHeight="1">
      <c r="A83" s="410" t="s">
        <v>268</v>
      </c>
      <c r="B83" s="79">
        <v>1301</v>
      </c>
      <c r="C83" s="80">
        <f>C93</f>
        <v>2590</v>
      </c>
      <c r="D83" s="80">
        <f>D93</f>
        <v>2441</v>
      </c>
      <c r="E83" s="80">
        <f>E93</f>
        <v>2600</v>
      </c>
      <c r="F83" s="80">
        <f>F93</f>
        <v>2441</v>
      </c>
      <c r="G83" s="82">
        <f>F83-E83</f>
        <v>-159</v>
      </c>
      <c r="H83" s="83">
        <f>(F83/E83)*100</f>
        <v>93.884615384615387</v>
      </c>
      <c r="I83" s="84"/>
    </row>
    <row r="84" spans="1:9" s="20" customFormat="1" ht="39" customHeight="1">
      <c r="A84" s="410" t="s">
        <v>269</v>
      </c>
      <c r="B84" s="79">
        <v>1302</v>
      </c>
      <c r="C84" s="80">
        <f>C49</f>
        <v>0</v>
      </c>
      <c r="D84" s="80">
        <f>D49</f>
        <v>0</v>
      </c>
      <c r="E84" s="80">
        <f>E49</f>
        <v>0</v>
      </c>
      <c r="F84" s="80">
        <f>F49</f>
        <v>0</v>
      </c>
      <c r="G84" s="82"/>
      <c r="H84" s="83"/>
      <c r="I84" s="84"/>
    </row>
    <row r="85" spans="1:9" s="20" customFormat="1" ht="39" customHeight="1">
      <c r="A85" s="410" t="s">
        <v>270</v>
      </c>
      <c r="B85" s="79">
        <v>1303</v>
      </c>
      <c r="C85" s="80">
        <f>C53</f>
        <v>0</v>
      </c>
      <c r="D85" s="80">
        <f>D53</f>
        <v>0</v>
      </c>
      <c r="E85" s="80">
        <f>E53</f>
        <v>0</v>
      </c>
      <c r="F85" s="80">
        <f>F53</f>
        <v>0</v>
      </c>
      <c r="G85" s="82"/>
      <c r="H85" s="83"/>
      <c r="I85" s="84"/>
    </row>
    <row r="86" spans="1:9" s="20" customFormat="1" ht="39" customHeight="1">
      <c r="A86" s="410" t="s">
        <v>271</v>
      </c>
      <c r="B86" s="79">
        <v>1304</v>
      </c>
      <c r="C86" s="80">
        <f>C50</f>
        <v>0</v>
      </c>
      <c r="D86" s="80">
        <f>D50</f>
        <v>0</v>
      </c>
      <c r="E86" s="80">
        <f>E50</f>
        <v>0</v>
      </c>
      <c r="F86" s="80">
        <f>F50</f>
        <v>0</v>
      </c>
      <c r="G86" s="82"/>
      <c r="H86" s="83"/>
      <c r="I86" s="84"/>
    </row>
    <row r="87" spans="1:9" s="20" customFormat="1" ht="39" customHeight="1">
      <c r="A87" s="410" t="s">
        <v>272</v>
      </c>
      <c r="B87" s="79">
        <v>1305</v>
      </c>
      <c r="C87" s="80">
        <f>C54</f>
        <v>0</v>
      </c>
      <c r="D87" s="80">
        <f>D54</f>
        <v>0</v>
      </c>
      <c r="E87" s="80">
        <f>E54</f>
        <v>0</v>
      </c>
      <c r="F87" s="80">
        <f>F54</f>
        <v>0</v>
      </c>
      <c r="G87" s="80">
        <f t="shared" ref="G87" si="19">F87-E87</f>
        <v>0</v>
      </c>
      <c r="H87" s="213" t="e">
        <f t="shared" si="18"/>
        <v>#DIV/0!</v>
      </c>
      <c r="I87" s="84"/>
    </row>
    <row r="88" spans="1:9" s="20" customFormat="1" ht="27.75" customHeight="1">
      <c r="A88" s="218" t="s">
        <v>97</v>
      </c>
      <c r="B88" s="214">
        <v>1310</v>
      </c>
      <c r="C88" s="108">
        <f>C82+C83-C84-C85-C86-C87</f>
        <v>1177</v>
      </c>
      <c r="D88" s="108">
        <f>D82+D83-D84-D85-D86-D87</f>
        <v>-312</v>
      </c>
      <c r="E88" s="108">
        <f>E82+E83-E84-E85-E86-E87</f>
        <v>1110</v>
      </c>
      <c r="F88" s="108">
        <f>F82+F83-F84-F85-F86-F87</f>
        <v>-312</v>
      </c>
      <c r="G88" s="221">
        <f>F88-E88</f>
        <v>-1422</v>
      </c>
      <c r="H88" s="184">
        <f t="shared" si="18"/>
        <v>-28.108108108108109</v>
      </c>
      <c r="I88" s="218"/>
    </row>
    <row r="89" spans="1:9" s="20" customFormat="1" ht="30" customHeight="1">
      <c r="A89" s="410" t="s">
        <v>131</v>
      </c>
      <c r="B89" s="79"/>
      <c r="C89" s="80"/>
      <c r="D89" s="80"/>
      <c r="E89" s="80"/>
      <c r="F89" s="80"/>
      <c r="G89" s="80"/>
      <c r="H89" s="81"/>
      <c r="I89" s="84"/>
    </row>
    <row r="90" spans="1:9" s="20" customFormat="1" ht="30" customHeight="1">
      <c r="A90" s="410" t="s">
        <v>440</v>
      </c>
      <c r="B90" s="79">
        <v>1400</v>
      </c>
      <c r="C90" s="80">
        <v>11408</v>
      </c>
      <c r="D90" s="80">
        <v>8405</v>
      </c>
      <c r="E90" s="80">
        <v>14139</v>
      </c>
      <c r="F90" s="80">
        <v>8405</v>
      </c>
      <c r="G90" s="82">
        <f>F90-E90</f>
        <v>-5734</v>
      </c>
      <c r="H90" s="83">
        <f>(F90/E90)*100</f>
        <v>59.445505339840153</v>
      </c>
      <c r="I90" s="84"/>
    </row>
    <row r="91" spans="1:9" s="20" customFormat="1" ht="28.5" customHeight="1">
      <c r="A91" s="410" t="s">
        <v>5</v>
      </c>
      <c r="B91" s="79">
        <v>1410</v>
      </c>
      <c r="C91" s="80">
        <v>21701</v>
      </c>
      <c r="D91" s="80">
        <v>24283</v>
      </c>
      <c r="E91" s="80">
        <v>24465</v>
      </c>
      <c r="F91" s="80">
        <v>24283</v>
      </c>
      <c r="G91" s="82">
        <f t="shared" ref="G91:G95" si="20">F91-E91</f>
        <v>-182</v>
      </c>
      <c r="H91" s="83">
        <f t="shared" ref="H91:H95" si="21">(F91/E91)*100</f>
        <v>99.256080114449205</v>
      </c>
      <c r="I91" s="84"/>
    </row>
    <row r="92" spans="1:9" s="20" customFormat="1" ht="28.5" customHeight="1">
      <c r="A92" s="410" t="s">
        <v>6</v>
      </c>
      <c r="B92" s="79">
        <v>1420</v>
      </c>
      <c r="C92" s="80">
        <v>4440</v>
      </c>
      <c r="D92" s="80">
        <v>4906</v>
      </c>
      <c r="E92" s="80">
        <v>5190</v>
      </c>
      <c r="F92" s="80">
        <v>4906</v>
      </c>
      <c r="G92" s="82">
        <f t="shared" si="20"/>
        <v>-284</v>
      </c>
      <c r="H92" s="83">
        <f t="shared" si="21"/>
        <v>94.527938342967246</v>
      </c>
      <c r="I92" s="84"/>
    </row>
    <row r="93" spans="1:9" s="20" customFormat="1" ht="27" customHeight="1">
      <c r="A93" s="410" t="s">
        <v>7</v>
      </c>
      <c r="B93" s="79">
        <v>1430</v>
      </c>
      <c r="C93" s="80">
        <v>2590</v>
      </c>
      <c r="D93" s="80">
        <v>2441</v>
      </c>
      <c r="E93" s="80">
        <v>2600</v>
      </c>
      <c r="F93" s="80">
        <v>2441</v>
      </c>
      <c r="G93" s="82">
        <f t="shared" si="20"/>
        <v>-159</v>
      </c>
      <c r="H93" s="83">
        <f t="shared" si="21"/>
        <v>93.884615384615387</v>
      </c>
      <c r="I93" s="84"/>
    </row>
    <row r="94" spans="1:9" s="20" customFormat="1" ht="25.5" customHeight="1">
      <c r="A94" s="410" t="s">
        <v>27</v>
      </c>
      <c r="B94" s="79">
        <v>1440</v>
      </c>
      <c r="C94" s="80">
        <v>3449</v>
      </c>
      <c r="D94" s="80">
        <v>4066</v>
      </c>
      <c r="E94" s="80">
        <v>3034</v>
      </c>
      <c r="F94" s="80">
        <v>4066</v>
      </c>
      <c r="G94" s="82">
        <f t="shared" si="20"/>
        <v>1032</v>
      </c>
      <c r="H94" s="83">
        <f t="shared" si="21"/>
        <v>134.01450230718524</v>
      </c>
      <c r="I94" s="84"/>
    </row>
    <row r="95" spans="1:9" s="20" customFormat="1" ht="27.75" customHeight="1">
      <c r="A95" s="218" t="s">
        <v>50</v>
      </c>
      <c r="B95" s="411">
        <v>1450</v>
      </c>
      <c r="C95" s="95">
        <f>SUM(C90,C91:C94)</f>
        <v>43588</v>
      </c>
      <c r="D95" s="95">
        <f>SUM(D90,D91:D94)</f>
        <v>44101</v>
      </c>
      <c r="E95" s="95">
        <f>SUM(E90,E91:E94)</f>
        <v>49428</v>
      </c>
      <c r="F95" s="95">
        <f>SUM(F90,F91:F94)</f>
        <v>44101</v>
      </c>
      <c r="G95" s="85">
        <f t="shared" si="20"/>
        <v>-5327</v>
      </c>
      <c r="H95" s="210">
        <f t="shared" si="21"/>
        <v>89.22270777696852</v>
      </c>
      <c r="I95" s="218"/>
    </row>
    <row r="96" spans="1:9" s="20" customFormat="1" ht="20.25">
      <c r="A96" s="229"/>
      <c r="B96" s="230"/>
      <c r="C96" s="230"/>
      <c r="D96" s="230"/>
      <c r="E96" s="230"/>
      <c r="F96" s="230"/>
      <c r="G96" s="230"/>
      <c r="H96" s="230"/>
      <c r="I96" s="230"/>
    </row>
    <row r="97" spans="1:9" s="66" customFormat="1" ht="60.75" customHeight="1">
      <c r="A97" s="231" t="s">
        <v>464</v>
      </c>
      <c r="B97" s="232"/>
      <c r="C97" s="534" t="s">
        <v>435</v>
      </c>
      <c r="D97" s="534"/>
      <c r="E97" s="233"/>
      <c r="F97" s="535" t="s">
        <v>585</v>
      </c>
      <c r="G97" s="535"/>
      <c r="H97" s="535"/>
      <c r="I97" s="234"/>
    </row>
    <row r="98" spans="1:9" s="67" customFormat="1">
      <c r="A98" s="407" t="s">
        <v>358</v>
      </c>
      <c r="B98" s="207"/>
      <c r="C98" s="512" t="s">
        <v>66</v>
      </c>
      <c r="D98" s="512"/>
      <c r="E98" s="207"/>
      <c r="F98" s="508" t="s">
        <v>170</v>
      </c>
      <c r="G98" s="508"/>
      <c r="H98" s="508"/>
    </row>
    <row r="99" spans="1:9">
      <c r="A99" s="3"/>
    </row>
    <row r="100" spans="1:9">
      <c r="A100" s="3"/>
    </row>
    <row r="101" spans="1:9">
      <c r="A101" s="3"/>
    </row>
    <row r="102" spans="1:9">
      <c r="A102" s="3"/>
    </row>
    <row r="103" spans="1:9">
      <c r="A103" s="3"/>
    </row>
    <row r="104" spans="1:9">
      <c r="A104" s="3"/>
    </row>
    <row r="105" spans="1:9">
      <c r="A105" s="3"/>
    </row>
    <row r="106" spans="1:9">
      <c r="A106" s="3"/>
    </row>
    <row r="107" spans="1:9">
      <c r="A107" s="3"/>
    </row>
    <row r="108" spans="1:9">
      <c r="A108" s="3"/>
    </row>
    <row r="109" spans="1:9">
      <c r="A109" s="3"/>
    </row>
    <row r="110" spans="1:9">
      <c r="A110" s="3"/>
    </row>
    <row r="111" spans="1:9">
      <c r="A111" s="3"/>
    </row>
    <row r="112" spans="1:9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</sheetData>
  <mergeCells count="10">
    <mergeCell ref="C98:D98"/>
    <mergeCell ref="F98:H98"/>
    <mergeCell ref="C97:D97"/>
    <mergeCell ref="F97:H97"/>
    <mergeCell ref="A2:I2"/>
    <mergeCell ref="C4:D4"/>
    <mergeCell ref="E4:I4"/>
    <mergeCell ref="B4:B5"/>
    <mergeCell ref="A4:A5"/>
    <mergeCell ref="A7:I7"/>
  </mergeCells>
  <phoneticPr fontId="0" type="noConversion"/>
  <pageMargins left="0.59055118110236227" right="0.59055118110236227" top="0.98425196850393704" bottom="0.59055118110236227" header="0.19685039370078741" footer="0.11811023622047245"/>
  <pageSetup paperSize="9" scale="50" orientation="landscape" r:id="rId1"/>
  <headerFooter alignWithMargins="0"/>
  <ignoredErrors>
    <ignoredError sqref="H88 H58 G58 G87 H87 H28 G32 G41:G44 H48 G65 H66 H80 H68 H32 H61 G56 G38:H38 G23 G20:H20 G37:H37 G54:H54 H75:H76 H70:H71 G33:H33 G29:H2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L292"/>
  <sheetViews>
    <sheetView view="pageBreakPreview" topLeftCell="A43" zoomScaleSheetLayoutView="100" workbookViewId="0">
      <selection activeCell="J8" sqref="J8"/>
    </sheetView>
  </sheetViews>
  <sheetFormatPr defaultColWidth="9.140625" defaultRowHeight="18.75"/>
  <cols>
    <col min="1" max="1" width="58" style="1" customWidth="1"/>
    <col min="2" max="2" width="12.85546875" style="39" customWidth="1"/>
    <col min="3" max="3" width="15.7109375" style="39" customWidth="1"/>
    <col min="4" max="4" width="18" style="39" customWidth="1"/>
    <col min="5" max="5" width="16.7109375" style="39" customWidth="1"/>
    <col min="6" max="7" width="16.28515625" style="39" customWidth="1"/>
    <col min="8" max="9" width="9.140625" style="1"/>
    <col min="10" max="10" width="10.140625" style="1" bestFit="1" customWidth="1"/>
    <col min="11" max="11" width="9.140625" style="1"/>
    <col min="12" max="12" width="10.140625" style="1" bestFit="1" customWidth="1"/>
    <col min="13" max="16384" width="9.140625" style="1"/>
  </cols>
  <sheetData>
    <row r="2" spans="1:7">
      <c r="A2" s="538" t="s">
        <v>416</v>
      </c>
      <c r="B2" s="538"/>
      <c r="C2" s="538"/>
      <c r="D2" s="538"/>
      <c r="E2" s="538"/>
      <c r="F2" s="538"/>
      <c r="G2" s="538"/>
    </row>
    <row r="3" spans="1:7">
      <c r="A3" s="472"/>
      <c r="B3" s="6"/>
      <c r="C3" s="6"/>
      <c r="D3" s="472"/>
      <c r="E3" s="472"/>
      <c r="F3" s="472"/>
      <c r="G3" s="6" t="s">
        <v>366</v>
      </c>
    </row>
    <row r="4" spans="1:7" ht="59.25" customHeight="1">
      <c r="A4" s="500" t="s">
        <v>151</v>
      </c>
      <c r="B4" s="8" t="s">
        <v>18</v>
      </c>
      <c r="C4" s="8" t="s">
        <v>582</v>
      </c>
      <c r="D4" s="8" t="s">
        <v>583</v>
      </c>
      <c r="E4" s="8" t="s">
        <v>584</v>
      </c>
      <c r="F4" s="8" t="s">
        <v>436</v>
      </c>
      <c r="G4" s="235" t="s">
        <v>397</v>
      </c>
    </row>
    <row r="5" spans="1:7" ht="18" customHeight="1">
      <c r="A5" s="42">
        <v>1</v>
      </c>
      <c r="B5" s="482">
        <v>2</v>
      </c>
      <c r="C5" s="482">
        <v>3</v>
      </c>
      <c r="D5" s="482">
        <v>4</v>
      </c>
      <c r="E5" s="482">
        <v>5</v>
      </c>
      <c r="F5" s="482">
        <v>6</v>
      </c>
      <c r="G5" s="482">
        <v>7</v>
      </c>
    </row>
    <row r="6" spans="1:7" ht="52.5" customHeight="1">
      <c r="A6" s="236" t="s">
        <v>393</v>
      </c>
      <c r="B6" s="237">
        <v>1018</v>
      </c>
      <c r="C6" s="127">
        <f>SUM(C7:C23)</f>
        <v>-1831</v>
      </c>
      <c r="D6" s="127">
        <f>SUM(D7:D23)</f>
        <v>-1600</v>
      </c>
      <c r="E6" s="127">
        <f>SUM(E7:E23)</f>
        <v>-2587</v>
      </c>
      <c r="F6" s="127">
        <f>E6-D6</f>
        <v>-987</v>
      </c>
      <c r="G6" s="238">
        <f>(E6/D6)*100</f>
        <v>161.6875</v>
      </c>
    </row>
    <row r="7" spans="1:7" ht="27" customHeight="1">
      <c r="A7" s="77" t="s">
        <v>628</v>
      </c>
      <c r="B7" s="237"/>
      <c r="C7" s="111">
        <v>-12</v>
      </c>
      <c r="D7" s="111">
        <v>-1</v>
      </c>
      <c r="E7" s="111">
        <v>-7</v>
      </c>
      <c r="F7" s="111">
        <f t="shared" ref="F7:F23" si="0">E7-D7</f>
        <v>-6</v>
      </c>
      <c r="G7" s="115">
        <f t="shared" ref="G7:G23" si="1">(E7/D7)*100</f>
        <v>700</v>
      </c>
    </row>
    <row r="8" spans="1:7" ht="22.5" customHeight="1">
      <c r="A8" s="77" t="s">
        <v>465</v>
      </c>
      <c r="B8" s="237"/>
      <c r="C8" s="111">
        <v>-45</v>
      </c>
      <c r="D8" s="111">
        <v>-52</v>
      </c>
      <c r="E8" s="111">
        <v>-66</v>
      </c>
      <c r="F8" s="111">
        <f t="shared" si="0"/>
        <v>-14</v>
      </c>
      <c r="G8" s="115">
        <f t="shared" si="1"/>
        <v>126.92307692307692</v>
      </c>
    </row>
    <row r="9" spans="1:7" ht="22.5" customHeight="1">
      <c r="A9" s="77" t="s">
        <v>466</v>
      </c>
      <c r="B9" s="237"/>
      <c r="C9" s="111">
        <v>-25</v>
      </c>
      <c r="D9" s="111">
        <v>-40</v>
      </c>
      <c r="E9" s="111">
        <v>-18</v>
      </c>
      <c r="F9" s="111">
        <f t="shared" si="0"/>
        <v>22</v>
      </c>
      <c r="G9" s="239">
        <f t="shared" si="1"/>
        <v>45</v>
      </c>
    </row>
    <row r="10" spans="1:7" ht="32.25" customHeight="1">
      <c r="A10" s="77" t="s">
        <v>467</v>
      </c>
      <c r="B10" s="237"/>
      <c r="C10" s="111">
        <v>-2</v>
      </c>
      <c r="D10" s="111">
        <v>-4</v>
      </c>
      <c r="E10" s="111">
        <v>-3</v>
      </c>
      <c r="F10" s="111">
        <f t="shared" si="0"/>
        <v>1</v>
      </c>
      <c r="G10" s="115">
        <f t="shared" si="1"/>
        <v>75</v>
      </c>
    </row>
    <row r="11" spans="1:7" ht="22.5" customHeight="1">
      <c r="A11" s="77" t="s">
        <v>468</v>
      </c>
      <c r="B11" s="237"/>
      <c r="C11" s="111">
        <v>-626</v>
      </c>
      <c r="D11" s="111">
        <v>-700</v>
      </c>
      <c r="E11" s="111">
        <v>-678</v>
      </c>
      <c r="F11" s="111">
        <f t="shared" si="0"/>
        <v>22</v>
      </c>
      <c r="G11" s="115">
        <f t="shared" si="1"/>
        <v>96.857142857142847</v>
      </c>
    </row>
    <row r="12" spans="1:7" ht="22.5" customHeight="1">
      <c r="A12" s="77" t="s">
        <v>469</v>
      </c>
      <c r="B12" s="237"/>
      <c r="C12" s="111">
        <v>-60</v>
      </c>
      <c r="D12" s="111">
        <v>-60</v>
      </c>
      <c r="E12" s="111">
        <v>-64</v>
      </c>
      <c r="F12" s="111">
        <f t="shared" si="0"/>
        <v>-4</v>
      </c>
      <c r="G12" s="115">
        <f t="shared" si="1"/>
        <v>106.66666666666667</v>
      </c>
    </row>
    <row r="13" spans="1:7" ht="22.5" customHeight="1">
      <c r="A13" s="77" t="s">
        <v>471</v>
      </c>
      <c r="B13" s="237"/>
      <c r="C13" s="111">
        <v>-20</v>
      </c>
      <c r="D13" s="111">
        <v>-26</v>
      </c>
      <c r="E13" s="111">
        <v>-3</v>
      </c>
      <c r="F13" s="111">
        <f t="shared" si="0"/>
        <v>23</v>
      </c>
      <c r="G13" s="115">
        <f t="shared" si="1"/>
        <v>11.538461538461538</v>
      </c>
    </row>
    <row r="14" spans="1:7" ht="21" customHeight="1">
      <c r="A14" s="77" t="s">
        <v>472</v>
      </c>
      <c r="B14" s="237"/>
      <c r="C14" s="111">
        <v>-556</v>
      </c>
      <c r="D14" s="111">
        <v>-440</v>
      </c>
      <c r="E14" s="111">
        <v>-422</v>
      </c>
      <c r="F14" s="111">
        <f t="shared" si="0"/>
        <v>18</v>
      </c>
      <c r="G14" s="115">
        <f t="shared" si="1"/>
        <v>95.909090909090907</v>
      </c>
    </row>
    <row r="15" spans="1:7" ht="19.5" customHeight="1">
      <c r="A15" s="77" t="s">
        <v>473</v>
      </c>
      <c r="B15" s="237"/>
      <c r="C15" s="111">
        <v>-29</v>
      </c>
      <c r="D15" s="111">
        <v>-28</v>
      </c>
      <c r="E15" s="111">
        <v>-31</v>
      </c>
      <c r="F15" s="111">
        <f t="shared" si="0"/>
        <v>-3</v>
      </c>
      <c r="G15" s="241">
        <f t="shared" si="1"/>
        <v>110.71428571428572</v>
      </c>
    </row>
    <row r="16" spans="1:7" ht="22.5" customHeight="1">
      <c r="A16" s="77" t="s">
        <v>474</v>
      </c>
      <c r="B16" s="237"/>
      <c r="C16" s="111">
        <v>-23</v>
      </c>
      <c r="D16" s="111">
        <v>-24</v>
      </c>
      <c r="E16" s="111">
        <v>-33</v>
      </c>
      <c r="F16" s="111">
        <f t="shared" si="0"/>
        <v>-9</v>
      </c>
      <c r="G16" s="241">
        <f t="shared" si="1"/>
        <v>137.5</v>
      </c>
    </row>
    <row r="17" spans="1:12" ht="33.75" customHeight="1">
      <c r="A17" s="77" t="s">
        <v>627</v>
      </c>
      <c r="B17" s="237"/>
      <c r="C17" s="111">
        <v>0</v>
      </c>
      <c r="D17" s="111">
        <v>0</v>
      </c>
      <c r="E17" s="111">
        <v>-803</v>
      </c>
      <c r="F17" s="111">
        <f t="shared" si="0"/>
        <v>-803</v>
      </c>
      <c r="G17" s="239" t="e">
        <f t="shared" si="1"/>
        <v>#DIV/0!</v>
      </c>
    </row>
    <row r="18" spans="1:12" ht="22.5" customHeight="1">
      <c r="A18" s="77" t="s">
        <v>476</v>
      </c>
      <c r="B18" s="237"/>
      <c r="C18" s="111">
        <v>-18</v>
      </c>
      <c r="D18" s="111">
        <v>-52</v>
      </c>
      <c r="E18" s="111">
        <v>-24</v>
      </c>
      <c r="F18" s="111">
        <f t="shared" si="0"/>
        <v>28</v>
      </c>
      <c r="G18" s="115">
        <f t="shared" si="1"/>
        <v>46.153846153846153</v>
      </c>
    </row>
    <row r="19" spans="1:12" ht="22.5" customHeight="1">
      <c r="A19" s="77" t="s">
        <v>477</v>
      </c>
      <c r="B19" s="237"/>
      <c r="C19" s="111">
        <v>0</v>
      </c>
      <c r="D19" s="111">
        <v>-8</v>
      </c>
      <c r="E19" s="111">
        <v>0</v>
      </c>
      <c r="F19" s="111">
        <f t="shared" si="0"/>
        <v>8</v>
      </c>
      <c r="G19" s="115">
        <f t="shared" si="1"/>
        <v>0</v>
      </c>
    </row>
    <row r="20" spans="1:12" ht="22.5" customHeight="1">
      <c r="A20" s="77" t="s">
        <v>478</v>
      </c>
      <c r="B20" s="237"/>
      <c r="C20" s="111">
        <v>-27</v>
      </c>
      <c r="D20" s="111">
        <v>-24</v>
      </c>
      <c r="E20" s="111">
        <v>-31</v>
      </c>
      <c r="F20" s="111">
        <f t="shared" si="0"/>
        <v>-7</v>
      </c>
      <c r="G20" s="241">
        <f t="shared" si="1"/>
        <v>129.16666666666669</v>
      </c>
    </row>
    <row r="21" spans="1:12" ht="22.5" customHeight="1">
      <c r="A21" s="77" t="s">
        <v>475</v>
      </c>
      <c r="B21" s="237"/>
      <c r="C21" s="111">
        <v>-166</v>
      </c>
      <c r="D21" s="111">
        <v>0</v>
      </c>
      <c r="E21" s="111">
        <v>-206</v>
      </c>
      <c r="F21" s="111">
        <f t="shared" ref="F21" si="2">E21-D21</f>
        <v>-206</v>
      </c>
      <c r="G21" s="239" t="e">
        <f t="shared" ref="G21" si="3">(E21/D21)*100</f>
        <v>#DIV/0!</v>
      </c>
    </row>
    <row r="22" spans="1:12" ht="22.5" customHeight="1">
      <c r="A22" s="77" t="s">
        <v>479</v>
      </c>
      <c r="B22" s="237"/>
      <c r="C22" s="111">
        <v>-206</v>
      </c>
      <c r="D22" s="111">
        <v>-126</v>
      </c>
      <c r="E22" s="111">
        <v>-198</v>
      </c>
      <c r="F22" s="111">
        <f t="shared" si="0"/>
        <v>-72</v>
      </c>
      <c r="G22" s="115">
        <f t="shared" si="1"/>
        <v>157.14285714285714</v>
      </c>
    </row>
    <row r="23" spans="1:12" ht="20.25" customHeight="1">
      <c r="A23" s="77" t="s">
        <v>480</v>
      </c>
      <c r="B23" s="88"/>
      <c r="C23" s="111">
        <v>-16</v>
      </c>
      <c r="D23" s="111">
        <v>-15</v>
      </c>
      <c r="E23" s="111">
        <v>0</v>
      </c>
      <c r="F23" s="111">
        <f t="shared" si="0"/>
        <v>15</v>
      </c>
      <c r="G23" s="115">
        <f t="shared" si="1"/>
        <v>0</v>
      </c>
    </row>
    <row r="24" spans="1:12" s="20" customFormat="1" ht="24.75" customHeight="1">
      <c r="A24" s="236" t="s">
        <v>394</v>
      </c>
      <c r="B24" s="240">
        <v>1049</v>
      </c>
      <c r="C24" s="127">
        <f>SUM(C25:C37)</f>
        <v>-703</v>
      </c>
      <c r="D24" s="127">
        <f>SUM(D25:D37)</f>
        <v>-600</v>
      </c>
      <c r="E24" s="127">
        <f>SUM(E25:E37)</f>
        <v>-604</v>
      </c>
      <c r="F24" s="127">
        <f>E24-D24</f>
        <v>-4</v>
      </c>
      <c r="G24" s="238">
        <f>(E24/D24)*100</f>
        <v>100.66666666666666</v>
      </c>
      <c r="L24" s="61"/>
    </row>
    <row r="25" spans="1:12" s="20" customFormat="1" ht="30.75" customHeight="1">
      <c r="A25" s="77" t="s">
        <v>567</v>
      </c>
      <c r="B25" s="240"/>
      <c r="C25" s="111">
        <v>-130</v>
      </c>
      <c r="D25" s="111">
        <v>-155</v>
      </c>
      <c r="E25" s="111">
        <v>-30</v>
      </c>
      <c r="F25" s="111">
        <f t="shared" ref="F25:F37" si="4">E25-D25</f>
        <v>125</v>
      </c>
      <c r="G25" s="115">
        <f t="shared" ref="G25:G37" si="5">(E25/D25)*100</f>
        <v>19.35483870967742</v>
      </c>
      <c r="L25" s="61"/>
    </row>
    <row r="26" spans="1:12" s="20" customFormat="1" ht="24" customHeight="1">
      <c r="A26" s="77" t="s">
        <v>566</v>
      </c>
      <c r="B26" s="240"/>
      <c r="C26" s="111">
        <v>-370</v>
      </c>
      <c r="D26" s="111">
        <v>-265</v>
      </c>
      <c r="E26" s="111">
        <v>-264</v>
      </c>
      <c r="F26" s="111">
        <f t="shared" si="4"/>
        <v>1</v>
      </c>
      <c r="G26" s="115">
        <f t="shared" si="5"/>
        <v>99.622641509433961</v>
      </c>
      <c r="L26" s="61"/>
    </row>
    <row r="27" spans="1:12" s="20" customFormat="1" ht="24" customHeight="1">
      <c r="A27" s="450" t="s">
        <v>617</v>
      </c>
      <c r="B27" s="451"/>
      <c r="C27" s="452">
        <v>0</v>
      </c>
      <c r="D27" s="452">
        <v>0</v>
      </c>
      <c r="E27" s="452">
        <v>-118</v>
      </c>
      <c r="F27" s="452">
        <f t="shared" si="4"/>
        <v>-118</v>
      </c>
      <c r="G27" s="453" t="e">
        <f t="shared" si="5"/>
        <v>#DIV/0!</v>
      </c>
      <c r="L27" s="61"/>
    </row>
    <row r="28" spans="1:12" s="20" customFormat="1" ht="24" customHeight="1">
      <c r="A28" s="77" t="s">
        <v>481</v>
      </c>
      <c r="B28" s="240"/>
      <c r="C28" s="111">
        <v>-122</v>
      </c>
      <c r="D28" s="111">
        <v>-95</v>
      </c>
      <c r="E28" s="111">
        <v>-54</v>
      </c>
      <c r="F28" s="111">
        <f t="shared" si="4"/>
        <v>41</v>
      </c>
      <c r="G28" s="115">
        <f>(E28/D28)*100</f>
        <v>56.84210526315789</v>
      </c>
      <c r="L28" s="61"/>
    </row>
    <row r="29" spans="1:12" s="20" customFormat="1" ht="23.25" customHeight="1">
      <c r="A29" s="77" t="s">
        <v>482</v>
      </c>
      <c r="B29" s="240"/>
      <c r="C29" s="111">
        <v>-7</v>
      </c>
      <c r="D29" s="111">
        <v>-20</v>
      </c>
      <c r="E29" s="111">
        <v>-8</v>
      </c>
      <c r="F29" s="111">
        <f t="shared" si="4"/>
        <v>12</v>
      </c>
      <c r="G29" s="115">
        <f t="shared" si="5"/>
        <v>40</v>
      </c>
      <c r="L29" s="61"/>
    </row>
    <row r="30" spans="1:12" s="20" customFormat="1" ht="31.5" customHeight="1">
      <c r="A30" s="77" t="s">
        <v>483</v>
      </c>
      <c r="B30" s="240"/>
      <c r="C30" s="111">
        <v>0</v>
      </c>
      <c r="D30" s="111">
        <v>-1</v>
      </c>
      <c r="E30" s="111">
        <v>0</v>
      </c>
      <c r="F30" s="111">
        <f t="shared" si="4"/>
        <v>1</v>
      </c>
      <c r="G30" s="115">
        <f t="shared" si="5"/>
        <v>0</v>
      </c>
      <c r="L30" s="61"/>
    </row>
    <row r="31" spans="1:12" s="20" customFormat="1" ht="31.5" customHeight="1">
      <c r="A31" s="450" t="s">
        <v>619</v>
      </c>
      <c r="B31" s="451"/>
      <c r="C31" s="452">
        <v>0</v>
      </c>
      <c r="D31" s="452">
        <v>0</v>
      </c>
      <c r="E31" s="452">
        <v>-48</v>
      </c>
      <c r="F31" s="452">
        <f t="shared" si="4"/>
        <v>-48</v>
      </c>
      <c r="G31" s="453" t="e">
        <f t="shared" si="5"/>
        <v>#DIV/0!</v>
      </c>
      <c r="L31" s="61"/>
    </row>
    <row r="32" spans="1:12" s="20" customFormat="1" ht="31.5" customHeight="1">
      <c r="A32" s="450" t="s">
        <v>618</v>
      </c>
      <c r="B32" s="451"/>
      <c r="C32" s="452">
        <v>0</v>
      </c>
      <c r="D32" s="452">
        <v>0</v>
      </c>
      <c r="E32" s="452">
        <v>-5</v>
      </c>
      <c r="F32" s="452">
        <f t="shared" si="4"/>
        <v>-5</v>
      </c>
      <c r="G32" s="453" t="e">
        <f t="shared" si="5"/>
        <v>#DIV/0!</v>
      </c>
      <c r="L32" s="61"/>
    </row>
    <row r="33" spans="1:12" s="20" customFormat="1" ht="24.75" customHeight="1">
      <c r="A33" s="77" t="s">
        <v>568</v>
      </c>
      <c r="B33" s="240"/>
      <c r="C33" s="111">
        <v>-2</v>
      </c>
      <c r="D33" s="111">
        <v>0</v>
      </c>
      <c r="E33" s="111">
        <v>-2</v>
      </c>
      <c r="F33" s="111">
        <f t="shared" si="4"/>
        <v>-2</v>
      </c>
      <c r="G33" s="239" t="e">
        <f t="shared" si="5"/>
        <v>#DIV/0!</v>
      </c>
      <c r="L33" s="61"/>
    </row>
    <row r="34" spans="1:12" s="20" customFormat="1" ht="24.75" customHeight="1">
      <c r="A34" s="450" t="s">
        <v>478</v>
      </c>
      <c r="B34" s="451"/>
      <c r="C34" s="452">
        <v>0</v>
      </c>
      <c r="D34" s="452">
        <v>0</v>
      </c>
      <c r="E34" s="452">
        <v>-6</v>
      </c>
      <c r="F34" s="452">
        <f t="shared" si="4"/>
        <v>-6</v>
      </c>
      <c r="G34" s="453" t="e">
        <f t="shared" si="5"/>
        <v>#DIV/0!</v>
      </c>
      <c r="L34" s="61"/>
    </row>
    <row r="35" spans="1:12" s="20" customFormat="1" ht="23.25" customHeight="1">
      <c r="A35" s="77" t="s">
        <v>470</v>
      </c>
      <c r="B35" s="240"/>
      <c r="C35" s="111">
        <v>-57</v>
      </c>
      <c r="D35" s="111">
        <v>-56</v>
      </c>
      <c r="E35" s="111">
        <v>-59</v>
      </c>
      <c r="F35" s="111">
        <f t="shared" si="4"/>
        <v>-3</v>
      </c>
      <c r="G35" s="241">
        <f t="shared" si="5"/>
        <v>105.35714285714286</v>
      </c>
      <c r="L35" s="61"/>
    </row>
    <row r="36" spans="1:12" s="20" customFormat="1" ht="33" customHeight="1">
      <c r="A36" s="77" t="s">
        <v>484</v>
      </c>
      <c r="B36" s="240"/>
      <c r="C36" s="111">
        <v>-5</v>
      </c>
      <c r="D36" s="111">
        <v>0</v>
      </c>
      <c r="E36" s="111">
        <v>-4</v>
      </c>
      <c r="F36" s="111">
        <f t="shared" si="4"/>
        <v>-4</v>
      </c>
      <c r="G36" s="239" t="e">
        <f t="shared" si="5"/>
        <v>#DIV/0!</v>
      </c>
      <c r="L36" s="61"/>
    </row>
    <row r="37" spans="1:12" s="20" customFormat="1" ht="35.25" customHeight="1">
      <c r="A37" s="77" t="s">
        <v>530</v>
      </c>
      <c r="B37" s="240"/>
      <c r="C37" s="111">
        <v>-10</v>
      </c>
      <c r="D37" s="111">
        <v>-8</v>
      </c>
      <c r="E37" s="111">
        <v>-6</v>
      </c>
      <c r="F37" s="111">
        <f t="shared" si="4"/>
        <v>2</v>
      </c>
      <c r="G37" s="241">
        <f t="shared" si="5"/>
        <v>75</v>
      </c>
      <c r="L37" s="61"/>
    </row>
    <row r="38" spans="1:12" s="20" customFormat="1" ht="24" hidden="1" customHeight="1">
      <c r="A38" s="242" t="s">
        <v>395</v>
      </c>
      <c r="B38" s="240">
        <v>1067</v>
      </c>
      <c r="C38" s="113">
        <f>SUM(C39:C39)</f>
        <v>0</v>
      </c>
      <c r="D38" s="127">
        <f>SUM(D39:D39)</f>
        <v>0</v>
      </c>
      <c r="E38" s="113">
        <f>SUM(E39:E39)</f>
        <v>0</v>
      </c>
      <c r="F38" s="111">
        <f t="shared" ref="F38:F41" si="6">E38-D38</f>
        <v>0</v>
      </c>
      <c r="G38" s="115"/>
    </row>
    <row r="39" spans="1:12" s="20" customFormat="1" ht="27.75" hidden="1" customHeight="1">
      <c r="A39" s="243" t="s">
        <v>427</v>
      </c>
      <c r="B39" s="240"/>
      <c r="C39" s="113"/>
      <c r="D39" s="127"/>
      <c r="E39" s="113"/>
      <c r="F39" s="111">
        <f t="shared" si="6"/>
        <v>0</v>
      </c>
      <c r="G39" s="115"/>
    </row>
    <row r="40" spans="1:12" s="20" customFormat="1" ht="21" customHeight="1">
      <c r="A40" s="242" t="s">
        <v>395</v>
      </c>
      <c r="B40" s="240">
        <v>1067</v>
      </c>
      <c r="C40" s="112">
        <f>SUM(C41:C42)</f>
        <v>-52</v>
      </c>
      <c r="D40" s="112">
        <f>SUM(D41:D42)</f>
        <v>-45</v>
      </c>
      <c r="E40" s="112">
        <f>SUM(E41:E42)</f>
        <v>-18</v>
      </c>
      <c r="F40" s="127">
        <f t="shared" si="6"/>
        <v>27</v>
      </c>
      <c r="G40" s="113">
        <f t="shared" ref="G40:G42" si="7">(E40/D40)*100</f>
        <v>40</v>
      </c>
    </row>
    <row r="41" spans="1:12" s="20" customFormat="1" ht="33.75" customHeight="1">
      <c r="A41" s="77" t="s">
        <v>569</v>
      </c>
      <c r="B41" s="240"/>
      <c r="C41" s="114">
        <v>-41</v>
      </c>
      <c r="D41" s="114">
        <v>-45</v>
      </c>
      <c r="E41" s="114">
        <v>-10</v>
      </c>
      <c r="F41" s="111">
        <f t="shared" si="6"/>
        <v>35</v>
      </c>
      <c r="G41" s="115">
        <f t="shared" si="7"/>
        <v>22.222222222222221</v>
      </c>
    </row>
    <row r="42" spans="1:12" s="20" customFormat="1" ht="33" customHeight="1">
      <c r="A42" s="77" t="s">
        <v>485</v>
      </c>
      <c r="B42" s="240"/>
      <c r="C42" s="114">
        <v>-11</v>
      </c>
      <c r="D42" s="114">
        <v>0</v>
      </c>
      <c r="E42" s="114">
        <v>-8</v>
      </c>
      <c r="F42" s="111"/>
      <c r="G42" s="239" t="e">
        <f t="shared" si="7"/>
        <v>#DIV/0!</v>
      </c>
    </row>
    <row r="43" spans="1:12" s="20" customFormat="1" ht="24" customHeight="1">
      <c r="A43" s="236" t="s">
        <v>429</v>
      </c>
      <c r="B43" s="240">
        <v>1073</v>
      </c>
      <c r="C43" s="127">
        <f>SUM(C44:C53)</f>
        <v>5295</v>
      </c>
      <c r="D43" s="127">
        <f>SUM(D44:D53)</f>
        <v>6000</v>
      </c>
      <c r="E43" s="127">
        <f>SUM(E44:E53)</f>
        <v>2693</v>
      </c>
      <c r="F43" s="127">
        <f>E43-D43</f>
        <v>-3307</v>
      </c>
      <c r="G43" s="113">
        <f t="shared" ref="G43" si="8">E43/D43*100</f>
        <v>44.883333333333333</v>
      </c>
    </row>
    <row r="44" spans="1:12" s="20" customFormat="1" ht="21.75" customHeight="1">
      <c r="A44" s="77" t="s">
        <v>531</v>
      </c>
      <c r="B44" s="240"/>
      <c r="C44" s="114">
        <v>3464</v>
      </c>
      <c r="D44" s="114">
        <v>5796</v>
      </c>
      <c r="E44" s="114">
        <v>2138</v>
      </c>
      <c r="F44" s="111">
        <f t="shared" ref="F44:F51" si="9">E44-D44</f>
        <v>-3658</v>
      </c>
      <c r="G44" s="115">
        <f t="shared" ref="G44:G51" si="10">(E44/D44)*100</f>
        <v>36.887508626639061</v>
      </c>
    </row>
    <row r="45" spans="1:12" s="20" customFormat="1" ht="22.5" customHeight="1">
      <c r="A45" s="77" t="s">
        <v>486</v>
      </c>
      <c r="B45" s="240"/>
      <c r="C45" s="114">
        <v>0</v>
      </c>
      <c r="D45" s="114">
        <v>4</v>
      </c>
      <c r="E45" s="114">
        <v>0</v>
      </c>
      <c r="F45" s="111">
        <f t="shared" si="9"/>
        <v>-4</v>
      </c>
      <c r="G45" s="115">
        <f t="shared" si="10"/>
        <v>0</v>
      </c>
    </row>
    <row r="46" spans="1:12" s="20" customFormat="1" ht="29.25" customHeight="1">
      <c r="A46" s="77" t="s">
        <v>541</v>
      </c>
      <c r="B46" s="240"/>
      <c r="C46" s="114">
        <v>425</v>
      </c>
      <c r="D46" s="114">
        <v>0</v>
      </c>
      <c r="E46" s="114">
        <v>30</v>
      </c>
      <c r="F46" s="111">
        <f t="shared" si="9"/>
        <v>30</v>
      </c>
      <c r="G46" s="239" t="e">
        <f t="shared" si="10"/>
        <v>#DIV/0!</v>
      </c>
    </row>
    <row r="47" spans="1:12" s="20" customFormat="1" ht="21" customHeight="1">
      <c r="A47" s="77" t="s">
        <v>570</v>
      </c>
      <c r="B47" s="240"/>
      <c r="C47" s="114">
        <v>250</v>
      </c>
      <c r="D47" s="114">
        <v>0</v>
      </c>
      <c r="E47" s="114">
        <v>0</v>
      </c>
      <c r="F47" s="111">
        <f t="shared" ref="F47:F49" si="11">E47-D47</f>
        <v>0</v>
      </c>
      <c r="G47" s="239" t="e">
        <f t="shared" ref="G47:G49" si="12">(E47/D47)*100</f>
        <v>#DIV/0!</v>
      </c>
    </row>
    <row r="48" spans="1:12" s="20" customFormat="1" ht="18.75" customHeight="1">
      <c r="A48" s="77" t="s">
        <v>487</v>
      </c>
      <c r="B48" s="240"/>
      <c r="C48" s="114">
        <v>167</v>
      </c>
      <c r="D48" s="114">
        <v>200</v>
      </c>
      <c r="E48" s="114">
        <v>147</v>
      </c>
      <c r="F48" s="111">
        <f t="shared" si="11"/>
        <v>-53</v>
      </c>
      <c r="G48" s="115">
        <f t="shared" si="12"/>
        <v>73.5</v>
      </c>
    </row>
    <row r="49" spans="1:7" s="20" customFormat="1" ht="18.75" customHeight="1">
      <c r="A49" s="77" t="s">
        <v>572</v>
      </c>
      <c r="B49" s="240"/>
      <c r="C49" s="114">
        <v>27</v>
      </c>
      <c r="D49" s="114">
        <v>0</v>
      </c>
      <c r="E49" s="114">
        <v>0</v>
      </c>
      <c r="F49" s="111">
        <f t="shared" si="11"/>
        <v>0</v>
      </c>
      <c r="G49" s="239" t="e">
        <f t="shared" si="12"/>
        <v>#DIV/0!</v>
      </c>
    </row>
    <row r="50" spans="1:7" s="20" customFormat="1" ht="20.25" customHeight="1">
      <c r="A50" s="77" t="s">
        <v>571</v>
      </c>
      <c r="B50" s="240"/>
      <c r="C50" s="114">
        <v>2</v>
      </c>
      <c r="D50" s="114">
        <v>0</v>
      </c>
      <c r="E50" s="114">
        <v>0</v>
      </c>
      <c r="F50" s="111">
        <f t="shared" si="9"/>
        <v>0</v>
      </c>
      <c r="G50" s="239" t="e">
        <f t="shared" si="10"/>
        <v>#DIV/0!</v>
      </c>
    </row>
    <row r="51" spans="1:7" s="20" customFormat="1" ht="51" customHeight="1">
      <c r="A51" s="77" t="s">
        <v>532</v>
      </c>
      <c r="B51" s="240"/>
      <c r="C51" s="114">
        <v>960</v>
      </c>
      <c r="D51" s="114">
        <v>0</v>
      </c>
      <c r="E51" s="114">
        <v>0</v>
      </c>
      <c r="F51" s="111">
        <f t="shared" si="9"/>
        <v>0</v>
      </c>
      <c r="G51" s="239" t="e">
        <f t="shared" si="10"/>
        <v>#DIV/0!</v>
      </c>
    </row>
    <row r="52" spans="1:7" s="20" customFormat="1" ht="21" customHeight="1">
      <c r="A52" s="450" t="s">
        <v>620</v>
      </c>
      <c r="B52" s="451"/>
      <c r="C52" s="454">
        <v>0</v>
      </c>
      <c r="D52" s="454">
        <v>0</v>
      </c>
      <c r="E52" s="454">
        <v>4</v>
      </c>
      <c r="F52" s="111">
        <f t="shared" ref="F52:F53" si="13">E52-D52</f>
        <v>4</v>
      </c>
      <c r="G52" s="455"/>
    </row>
    <row r="53" spans="1:7" s="20" customFormat="1" ht="21.75" customHeight="1">
      <c r="A53" s="244" t="s">
        <v>621</v>
      </c>
      <c r="B53" s="245"/>
      <c r="C53" s="137">
        <v>0</v>
      </c>
      <c r="D53" s="137">
        <v>0</v>
      </c>
      <c r="E53" s="137">
        <v>374</v>
      </c>
      <c r="F53" s="111">
        <f t="shared" si="13"/>
        <v>374</v>
      </c>
      <c r="G53" s="239" t="e">
        <f t="shared" ref="G53" si="14">(E53/D53)*100</f>
        <v>#DIV/0!</v>
      </c>
    </row>
    <row r="54" spans="1:7" s="20" customFormat="1" ht="24" customHeight="1">
      <c r="A54" s="236" t="s">
        <v>396</v>
      </c>
      <c r="B54" s="240">
        <v>1086</v>
      </c>
      <c r="C54" s="127">
        <f>SUM(C55:C65)</f>
        <v>-2916</v>
      </c>
      <c r="D54" s="127">
        <f>SUM(D55:D65)</f>
        <v>-4000</v>
      </c>
      <c r="E54" s="127">
        <f>SUM(E55:E65)</f>
        <v>-1936</v>
      </c>
      <c r="F54" s="127">
        <f>E54-D54</f>
        <v>2064</v>
      </c>
      <c r="G54" s="238">
        <f>(E54/D54)*100</f>
        <v>48.4</v>
      </c>
    </row>
    <row r="55" spans="1:7" s="20" customFormat="1" ht="21" customHeight="1">
      <c r="A55" s="77" t="s">
        <v>488</v>
      </c>
      <c r="B55" s="240"/>
      <c r="C55" s="114">
        <v>-1</v>
      </c>
      <c r="D55" s="114">
        <v>0</v>
      </c>
      <c r="E55" s="114">
        <v>-22</v>
      </c>
      <c r="F55" s="111">
        <f t="shared" ref="F55:F65" si="15">E55-D55</f>
        <v>-22</v>
      </c>
      <c r="G55" s="239" t="e">
        <f t="shared" ref="G55:G65" si="16">(E55/D55)*100</f>
        <v>#DIV/0!</v>
      </c>
    </row>
    <row r="56" spans="1:7" s="20" customFormat="1" ht="24" customHeight="1">
      <c r="A56" s="77" t="s">
        <v>489</v>
      </c>
      <c r="B56" s="240"/>
      <c r="C56" s="114">
        <v>-2484</v>
      </c>
      <c r="D56" s="114">
        <v>-3527</v>
      </c>
      <c r="E56" s="114">
        <v>-1269</v>
      </c>
      <c r="F56" s="111">
        <f t="shared" si="15"/>
        <v>2258</v>
      </c>
      <c r="G56" s="115">
        <f t="shared" si="16"/>
        <v>35.979586050467823</v>
      </c>
    </row>
    <row r="57" spans="1:7" s="20" customFormat="1" ht="21" customHeight="1">
      <c r="A57" s="77" t="s">
        <v>490</v>
      </c>
      <c r="B57" s="240"/>
      <c r="C57" s="114">
        <v>-101</v>
      </c>
      <c r="D57" s="114">
        <v>-115</v>
      </c>
      <c r="E57" s="114">
        <v>-120</v>
      </c>
      <c r="F57" s="111">
        <f t="shared" si="15"/>
        <v>-5</v>
      </c>
      <c r="G57" s="115">
        <f t="shared" si="16"/>
        <v>104.34782608695652</v>
      </c>
    </row>
    <row r="58" spans="1:7" s="20" customFormat="1" ht="21.75" customHeight="1">
      <c r="A58" s="77" t="s">
        <v>491</v>
      </c>
      <c r="B58" s="240"/>
      <c r="C58" s="114">
        <v>-122</v>
      </c>
      <c r="D58" s="114">
        <v>-115</v>
      </c>
      <c r="E58" s="114">
        <v>-242</v>
      </c>
      <c r="F58" s="111">
        <f t="shared" si="15"/>
        <v>-127</v>
      </c>
      <c r="G58" s="115">
        <f t="shared" si="16"/>
        <v>210.43478260869563</v>
      </c>
    </row>
    <row r="59" spans="1:7" s="20" customFormat="1" ht="33" customHeight="1">
      <c r="A59" s="77" t="s">
        <v>492</v>
      </c>
      <c r="B59" s="240"/>
      <c r="C59" s="114">
        <v>-117</v>
      </c>
      <c r="D59" s="114">
        <v>-180</v>
      </c>
      <c r="E59" s="114">
        <v>-106</v>
      </c>
      <c r="F59" s="111">
        <f t="shared" si="15"/>
        <v>74</v>
      </c>
      <c r="G59" s="115">
        <f t="shared" si="16"/>
        <v>58.888888888888893</v>
      </c>
    </row>
    <row r="60" spans="1:7" s="20" customFormat="1" ht="22.5" customHeight="1">
      <c r="A60" s="77" t="s">
        <v>542</v>
      </c>
      <c r="B60" s="240"/>
      <c r="C60" s="114">
        <v>-1</v>
      </c>
      <c r="D60" s="114">
        <v>0</v>
      </c>
      <c r="E60" s="114">
        <v>0</v>
      </c>
      <c r="F60" s="111">
        <f t="shared" si="15"/>
        <v>0</v>
      </c>
      <c r="G60" s="239" t="e">
        <f t="shared" si="16"/>
        <v>#DIV/0!</v>
      </c>
    </row>
    <row r="61" spans="1:7" s="20" customFormat="1" ht="31.5" customHeight="1">
      <c r="A61" s="77" t="s">
        <v>493</v>
      </c>
      <c r="B61" s="240"/>
      <c r="C61" s="114">
        <v>-7</v>
      </c>
      <c r="D61" s="114">
        <v>-18</v>
      </c>
      <c r="E61" s="114">
        <v>0</v>
      </c>
      <c r="F61" s="111">
        <f t="shared" si="15"/>
        <v>18</v>
      </c>
      <c r="G61" s="115">
        <f t="shared" si="16"/>
        <v>0</v>
      </c>
    </row>
    <row r="62" spans="1:7" s="20" customFormat="1" ht="31.5" customHeight="1">
      <c r="A62" s="77" t="s">
        <v>494</v>
      </c>
      <c r="B62" s="240"/>
      <c r="C62" s="114">
        <v>-42</v>
      </c>
      <c r="D62" s="114">
        <v>-30</v>
      </c>
      <c r="E62" s="114">
        <v>-3</v>
      </c>
      <c r="F62" s="111">
        <f t="shared" si="15"/>
        <v>27</v>
      </c>
      <c r="G62" s="115">
        <f t="shared" si="16"/>
        <v>10</v>
      </c>
    </row>
    <row r="63" spans="1:7" s="20" customFormat="1" ht="21" customHeight="1">
      <c r="A63" s="77" t="s">
        <v>41</v>
      </c>
      <c r="B63" s="240"/>
      <c r="C63" s="114">
        <v>-35</v>
      </c>
      <c r="D63" s="114">
        <v>0</v>
      </c>
      <c r="E63" s="114">
        <v>0</v>
      </c>
      <c r="F63" s="111">
        <f t="shared" ref="F63" si="17">E63-D63</f>
        <v>0</v>
      </c>
      <c r="G63" s="239" t="e">
        <f t="shared" ref="G63" si="18">(E63/D63)*100</f>
        <v>#DIV/0!</v>
      </c>
    </row>
    <row r="64" spans="1:7" s="20" customFormat="1" ht="30" customHeight="1">
      <c r="A64" s="77" t="s">
        <v>622</v>
      </c>
      <c r="B64" s="240"/>
      <c r="C64" s="114">
        <v>0</v>
      </c>
      <c r="D64" s="114">
        <v>0</v>
      </c>
      <c r="E64" s="114">
        <v>-170</v>
      </c>
      <c r="F64" s="111">
        <f t="shared" si="15"/>
        <v>-170</v>
      </c>
      <c r="G64" s="239" t="e">
        <f t="shared" si="16"/>
        <v>#DIV/0!</v>
      </c>
    </row>
    <row r="65" spans="1:8" s="20" customFormat="1" ht="33.75" customHeight="1">
      <c r="A65" s="77" t="s">
        <v>495</v>
      </c>
      <c r="B65" s="240"/>
      <c r="C65" s="114">
        <v>-6</v>
      </c>
      <c r="D65" s="114">
        <v>-15</v>
      </c>
      <c r="E65" s="114">
        <v>-4</v>
      </c>
      <c r="F65" s="111">
        <f t="shared" si="15"/>
        <v>11</v>
      </c>
      <c r="G65" s="115">
        <f t="shared" si="16"/>
        <v>26.666666666666668</v>
      </c>
    </row>
    <row r="66" spans="1:8" ht="21.6" customHeight="1">
      <c r="A66" s="236" t="s">
        <v>624</v>
      </c>
      <c r="B66" s="240">
        <v>1160</v>
      </c>
      <c r="C66" s="127">
        <f>SUM(C67:C68)</f>
        <v>-406</v>
      </c>
      <c r="D66" s="127"/>
      <c r="E66" s="127">
        <f>SUM(E67:E68)</f>
        <v>-161</v>
      </c>
      <c r="F66" s="127"/>
      <c r="G66" s="113"/>
    </row>
    <row r="67" spans="1:8" ht="21.6" customHeight="1">
      <c r="A67" s="450" t="s">
        <v>625</v>
      </c>
      <c r="B67" s="451"/>
      <c r="C67" s="452">
        <v>-406</v>
      </c>
      <c r="D67" s="456">
        <v>0</v>
      </c>
      <c r="E67" s="456">
        <v>0</v>
      </c>
      <c r="F67" s="456"/>
      <c r="G67" s="457"/>
    </row>
    <row r="68" spans="1:8" ht="28.5" customHeight="1">
      <c r="A68" s="450" t="s">
        <v>626</v>
      </c>
      <c r="B68" s="451"/>
      <c r="C68" s="456">
        <v>0</v>
      </c>
      <c r="D68" s="456">
        <v>0</v>
      </c>
      <c r="E68" s="452">
        <v>-161</v>
      </c>
      <c r="F68" s="456"/>
      <c r="G68" s="457"/>
    </row>
    <row r="69" spans="1:8" s="69" customFormat="1" ht="53.25" customHeight="1">
      <c r="A69" s="247" t="s">
        <v>464</v>
      </c>
      <c r="B69" s="248"/>
      <c r="C69" s="539" t="s">
        <v>435</v>
      </c>
      <c r="D69" s="539"/>
      <c r="E69" s="249"/>
      <c r="F69" s="542" t="s">
        <v>585</v>
      </c>
      <c r="G69" s="542"/>
    </row>
    <row r="70" spans="1:8" s="68" customFormat="1" ht="12.75">
      <c r="A70" s="473" t="s">
        <v>358</v>
      </c>
      <c r="C70" s="540" t="s">
        <v>364</v>
      </c>
      <c r="D70" s="540"/>
      <c r="F70" s="541" t="s">
        <v>170</v>
      </c>
      <c r="G70" s="541"/>
      <c r="H70" s="250"/>
    </row>
    <row r="71" spans="1:8">
      <c r="A71" s="3"/>
      <c r="D71" s="480"/>
      <c r="E71" s="35"/>
      <c r="F71" s="35"/>
      <c r="G71" s="35"/>
    </row>
    <row r="72" spans="1:8">
      <c r="A72" s="3"/>
      <c r="D72" s="480"/>
      <c r="E72" s="35"/>
      <c r="F72" s="35"/>
      <c r="G72" s="35"/>
    </row>
    <row r="73" spans="1:8">
      <c r="A73" s="3"/>
      <c r="D73" s="480"/>
      <c r="E73" s="35"/>
      <c r="F73" s="35"/>
      <c r="G73" s="35"/>
    </row>
    <row r="74" spans="1:8">
      <c r="A74" s="3"/>
      <c r="D74" s="480"/>
      <c r="E74" s="35"/>
      <c r="F74" s="35"/>
      <c r="G74" s="35"/>
    </row>
    <row r="75" spans="1:8">
      <c r="A75" s="3"/>
      <c r="D75" s="480"/>
      <c r="E75" s="35"/>
      <c r="F75" s="35"/>
      <c r="G75" s="35"/>
    </row>
    <row r="76" spans="1:8">
      <c r="A76" s="3"/>
      <c r="D76" s="480"/>
      <c r="E76" s="35"/>
      <c r="F76" s="35"/>
      <c r="G76" s="35"/>
    </row>
    <row r="77" spans="1:8">
      <c r="A77" s="3"/>
      <c r="D77" s="480"/>
      <c r="E77" s="35"/>
      <c r="F77" s="35"/>
      <c r="G77" s="35"/>
    </row>
    <row r="78" spans="1:8">
      <c r="A78" s="3"/>
      <c r="D78" s="480"/>
      <c r="E78" s="35"/>
      <c r="F78" s="35"/>
      <c r="G78" s="35"/>
    </row>
    <row r="79" spans="1:8">
      <c r="A79" s="3"/>
      <c r="D79" s="480"/>
      <c r="E79" s="35"/>
      <c r="F79" s="35"/>
      <c r="G79" s="35"/>
    </row>
    <row r="80" spans="1:8">
      <c r="A80" s="3"/>
      <c r="D80" s="480"/>
      <c r="E80" s="35"/>
      <c r="F80" s="35"/>
      <c r="G80" s="35"/>
    </row>
    <row r="81" spans="1:7">
      <c r="A81" s="3"/>
      <c r="D81" s="480"/>
      <c r="E81" s="35"/>
      <c r="F81" s="35"/>
      <c r="G81" s="35"/>
    </row>
    <row r="82" spans="1:7">
      <c r="A82" s="3"/>
      <c r="D82" s="480"/>
      <c r="E82" s="35"/>
      <c r="F82" s="35"/>
      <c r="G82" s="35"/>
    </row>
    <row r="83" spans="1:7">
      <c r="A83" s="3"/>
      <c r="D83" s="480"/>
      <c r="E83" s="35"/>
      <c r="F83" s="35"/>
      <c r="G83" s="35"/>
    </row>
    <row r="84" spans="1:7">
      <c r="A84" s="3"/>
      <c r="D84" s="480"/>
      <c r="E84" s="35"/>
      <c r="F84" s="35"/>
      <c r="G84" s="35"/>
    </row>
    <row r="85" spans="1:7">
      <c r="A85" s="3"/>
      <c r="D85" s="480"/>
      <c r="E85" s="35"/>
      <c r="F85" s="35"/>
      <c r="G85" s="35"/>
    </row>
    <row r="86" spans="1:7">
      <c r="A86" s="3"/>
      <c r="D86" s="480"/>
      <c r="E86" s="35"/>
      <c r="F86" s="35"/>
      <c r="G86" s="35"/>
    </row>
    <row r="87" spans="1:7">
      <c r="A87" s="3"/>
      <c r="D87" s="480"/>
      <c r="E87" s="35"/>
      <c r="F87" s="35"/>
      <c r="G87" s="35"/>
    </row>
    <row r="88" spans="1:7">
      <c r="A88" s="3"/>
      <c r="D88" s="480"/>
      <c r="E88" s="35"/>
      <c r="F88" s="35"/>
      <c r="G88" s="35"/>
    </row>
    <row r="89" spans="1:7">
      <c r="A89" s="3"/>
      <c r="D89" s="480"/>
      <c r="E89" s="35"/>
      <c r="F89" s="35"/>
      <c r="G89" s="35"/>
    </row>
    <row r="90" spans="1:7">
      <c r="A90" s="3"/>
      <c r="D90" s="480"/>
      <c r="E90" s="35"/>
      <c r="F90" s="35"/>
      <c r="G90" s="35"/>
    </row>
    <row r="91" spans="1:7">
      <c r="A91" s="3"/>
      <c r="D91" s="480"/>
      <c r="E91" s="35"/>
      <c r="F91" s="35"/>
      <c r="G91" s="35"/>
    </row>
    <row r="92" spans="1:7">
      <c r="A92" s="3"/>
      <c r="D92" s="480"/>
      <c r="E92" s="35"/>
      <c r="F92" s="35"/>
      <c r="G92" s="35"/>
    </row>
    <row r="93" spans="1:7">
      <c r="A93" s="3"/>
      <c r="D93" s="480"/>
      <c r="E93" s="35"/>
      <c r="F93" s="35"/>
      <c r="G93" s="35"/>
    </row>
    <row r="94" spans="1:7">
      <c r="A94" s="3"/>
      <c r="D94" s="480"/>
      <c r="E94" s="35"/>
      <c r="F94" s="35"/>
      <c r="G94" s="35"/>
    </row>
    <row r="95" spans="1:7">
      <c r="A95" s="3"/>
      <c r="D95" s="480"/>
      <c r="E95" s="35"/>
      <c r="F95" s="35"/>
      <c r="G95" s="35"/>
    </row>
    <row r="96" spans="1:7">
      <c r="A96" s="3"/>
      <c r="D96" s="480"/>
      <c r="E96" s="35"/>
      <c r="F96" s="35"/>
      <c r="G96" s="35"/>
    </row>
    <row r="97" spans="1:7">
      <c r="A97" s="3"/>
      <c r="D97" s="480"/>
      <c r="E97" s="35"/>
      <c r="F97" s="35"/>
      <c r="G97" s="35"/>
    </row>
    <row r="98" spans="1:7">
      <c r="A98" s="3"/>
      <c r="D98" s="480"/>
      <c r="E98" s="35"/>
      <c r="F98" s="35"/>
      <c r="G98" s="35"/>
    </row>
    <row r="99" spans="1:7">
      <c r="A99" s="3"/>
      <c r="D99" s="480"/>
      <c r="E99" s="35"/>
      <c r="F99" s="35"/>
      <c r="G99" s="35"/>
    </row>
    <row r="100" spans="1:7">
      <c r="A100" s="3"/>
      <c r="D100" s="480"/>
      <c r="E100" s="35"/>
      <c r="F100" s="35"/>
      <c r="G100" s="35"/>
    </row>
    <row r="101" spans="1:7">
      <c r="A101" s="3"/>
      <c r="D101" s="480"/>
      <c r="E101" s="35"/>
      <c r="F101" s="35"/>
      <c r="G101" s="35"/>
    </row>
    <row r="102" spans="1:7">
      <c r="A102" s="3"/>
      <c r="D102" s="480"/>
      <c r="E102" s="35"/>
      <c r="F102" s="35"/>
      <c r="G102" s="35"/>
    </row>
    <row r="103" spans="1:7">
      <c r="A103" s="3"/>
      <c r="D103" s="480"/>
      <c r="E103" s="35"/>
      <c r="F103" s="35"/>
      <c r="G103" s="35"/>
    </row>
    <row r="104" spans="1:7">
      <c r="A104" s="3"/>
      <c r="D104" s="480"/>
      <c r="E104" s="35"/>
      <c r="F104" s="35"/>
      <c r="G104" s="35"/>
    </row>
    <row r="105" spans="1:7">
      <c r="A105" s="3"/>
      <c r="D105" s="480"/>
      <c r="E105" s="35"/>
      <c r="F105" s="35"/>
      <c r="G105" s="35"/>
    </row>
    <row r="106" spans="1:7">
      <c r="A106" s="3"/>
      <c r="D106" s="480"/>
      <c r="E106" s="35"/>
      <c r="F106" s="35"/>
      <c r="G106" s="35"/>
    </row>
    <row r="107" spans="1:7">
      <c r="A107" s="3"/>
      <c r="D107" s="480"/>
      <c r="E107" s="35"/>
      <c r="F107" s="35"/>
      <c r="G107" s="35"/>
    </row>
    <row r="108" spans="1:7">
      <c r="A108" s="3"/>
      <c r="D108" s="480"/>
      <c r="E108" s="35"/>
      <c r="F108" s="35"/>
      <c r="G108" s="35"/>
    </row>
    <row r="109" spans="1:7">
      <c r="A109" s="3"/>
      <c r="D109" s="480"/>
      <c r="E109" s="35"/>
      <c r="F109" s="35"/>
      <c r="G109" s="35"/>
    </row>
    <row r="110" spans="1:7">
      <c r="A110" s="3"/>
      <c r="D110" s="480"/>
      <c r="E110" s="35"/>
      <c r="F110" s="35"/>
      <c r="G110" s="35"/>
    </row>
    <row r="111" spans="1:7">
      <c r="A111" s="3"/>
      <c r="D111" s="480"/>
      <c r="E111" s="35"/>
      <c r="F111" s="35"/>
      <c r="G111" s="35"/>
    </row>
    <row r="112" spans="1:7">
      <c r="A112" s="3"/>
      <c r="D112" s="480"/>
      <c r="E112" s="35"/>
      <c r="F112" s="35"/>
      <c r="G112" s="35"/>
    </row>
    <row r="113" spans="1:7">
      <c r="A113" s="3"/>
      <c r="D113" s="480"/>
      <c r="E113" s="35"/>
      <c r="F113" s="35"/>
      <c r="G113" s="35"/>
    </row>
    <row r="114" spans="1:7">
      <c r="A114" s="3"/>
      <c r="D114" s="480"/>
      <c r="E114" s="35"/>
      <c r="F114" s="35"/>
      <c r="G114" s="35"/>
    </row>
    <row r="115" spans="1:7">
      <c r="A115" s="3"/>
      <c r="D115" s="480"/>
      <c r="E115" s="35"/>
      <c r="F115" s="35"/>
      <c r="G115" s="35"/>
    </row>
    <row r="116" spans="1:7">
      <c r="A116" s="3"/>
      <c r="D116" s="480"/>
      <c r="E116" s="35"/>
      <c r="F116" s="35"/>
      <c r="G116" s="35"/>
    </row>
    <row r="117" spans="1:7">
      <c r="A117" s="3"/>
      <c r="D117" s="480"/>
      <c r="E117" s="35"/>
      <c r="F117" s="35"/>
      <c r="G117" s="35"/>
    </row>
    <row r="118" spans="1:7">
      <c r="A118" s="3"/>
      <c r="D118" s="480"/>
      <c r="E118" s="35"/>
      <c r="F118" s="35"/>
      <c r="G118" s="35"/>
    </row>
    <row r="119" spans="1:7">
      <c r="A119" s="3"/>
      <c r="D119" s="480"/>
      <c r="E119" s="35"/>
      <c r="F119" s="35"/>
      <c r="G119" s="35"/>
    </row>
    <row r="120" spans="1:7">
      <c r="A120" s="3"/>
      <c r="D120" s="480"/>
      <c r="E120" s="35"/>
      <c r="F120" s="35"/>
      <c r="G120" s="35"/>
    </row>
    <row r="121" spans="1:7">
      <c r="A121" s="3"/>
      <c r="D121" s="480"/>
      <c r="E121" s="35"/>
      <c r="F121" s="35"/>
      <c r="G121" s="35"/>
    </row>
    <row r="122" spans="1:7">
      <c r="A122" s="3"/>
      <c r="D122" s="480"/>
      <c r="E122" s="35"/>
      <c r="F122" s="35"/>
      <c r="G122" s="35"/>
    </row>
    <row r="123" spans="1:7">
      <c r="A123" s="3"/>
      <c r="D123" s="480"/>
      <c r="E123" s="35"/>
      <c r="F123" s="35"/>
      <c r="G123" s="35"/>
    </row>
    <row r="124" spans="1:7">
      <c r="A124" s="3"/>
      <c r="D124" s="480"/>
      <c r="E124" s="35"/>
      <c r="F124" s="35"/>
      <c r="G124" s="35"/>
    </row>
    <row r="125" spans="1:7">
      <c r="A125" s="3"/>
    </row>
    <row r="126" spans="1:7">
      <c r="A126" s="5"/>
    </row>
    <row r="127" spans="1:7">
      <c r="A127" s="5"/>
    </row>
    <row r="128" spans="1:7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</sheetData>
  <mergeCells count="5">
    <mergeCell ref="A2:G2"/>
    <mergeCell ref="C69:D69"/>
    <mergeCell ref="C70:D70"/>
    <mergeCell ref="F70:G70"/>
    <mergeCell ref="F69:G69"/>
  </mergeCells>
  <pageMargins left="0.59055118110236227" right="0.59055118110236227" top="0.98425196850393704" bottom="0.59055118110236227" header="0.31496062992125984" footer="0.31496062992125984"/>
  <pageSetup paperSize="9" scale="88" orientation="landscape" r:id="rId1"/>
  <ignoredErrors>
    <ignoredError sqref="G15:G17 G20:G21 G42 G60 G63:G64 G55 G46:G47 G53 G7:G9 G27 G31:G37 G49:G51" evalError="1"/>
    <ignoredError sqref="G4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6"/>
  <sheetViews>
    <sheetView view="pageBreakPreview"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F15" sqref="F15"/>
    </sheetView>
  </sheetViews>
  <sheetFormatPr defaultColWidth="9.140625" defaultRowHeight="18.75"/>
  <cols>
    <col min="1" max="1" width="88.42578125" style="251" customWidth="1"/>
    <col min="2" max="2" width="15.28515625" style="252" customWidth="1"/>
    <col min="3" max="6" width="18.7109375" style="252" customWidth="1"/>
    <col min="7" max="7" width="15.5703125" style="252" customWidth="1"/>
    <col min="8" max="8" width="16.140625" style="252" customWidth="1"/>
    <col min="9" max="9" width="10" style="251" customWidth="1"/>
    <col min="10" max="10" width="9.5703125" style="251" customWidth="1"/>
    <col min="11" max="16384" width="9.140625" style="251"/>
  </cols>
  <sheetData>
    <row r="1" spans="1:8">
      <c r="H1" s="253" t="s">
        <v>341</v>
      </c>
    </row>
    <row r="2" spans="1:8" ht="22.5">
      <c r="A2" s="543" t="s">
        <v>100</v>
      </c>
      <c r="B2" s="543"/>
      <c r="C2" s="543"/>
      <c r="D2" s="543"/>
      <c r="E2" s="543"/>
      <c r="F2" s="543"/>
      <c r="G2" s="543"/>
      <c r="H2" s="543"/>
    </row>
    <row r="3" spans="1:8">
      <c r="A3" s="549" t="s">
        <v>366</v>
      </c>
      <c r="B3" s="549"/>
      <c r="C3" s="549"/>
      <c r="D3" s="549"/>
      <c r="E3" s="549"/>
      <c r="F3" s="549"/>
      <c r="G3" s="549"/>
      <c r="H3" s="549"/>
    </row>
    <row r="4" spans="1:8" ht="43.5" customHeight="1">
      <c r="A4" s="550" t="s">
        <v>151</v>
      </c>
      <c r="B4" s="551" t="s">
        <v>18</v>
      </c>
      <c r="C4" s="552" t="s">
        <v>327</v>
      </c>
      <c r="D4" s="553"/>
      <c r="E4" s="554" t="s">
        <v>576</v>
      </c>
      <c r="F4" s="555"/>
      <c r="G4" s="555"/>
      <c r="H4" s="556"/>
    </row>
    <row r="5" spans="1:8" ht="49.5" customHeight="1">
      <c r="A5" s="550"/>
      <c r="B5" s="551"/>
      <c r="C5" s="482" t="s">
        <v>580</v>
      </c>
      <c r="D5" s="482" t="s">
        <v>581</v>
      </c>
      <c r="E5" s="482" t="s">
        <v>142</v>
      </c>
      <c r="F5" s="482" t="s">
        <v>138</v>
      </c>
      <c r="G5" s="8" t="s">
        <v>148</v>
      </c>
      <c r="H5" s="8" t="s">
        <v>149</v>
      </c>
    </row>
    <row r="6" spans="1:8">
      <c r="A6" s="475">
        <v>1</v>
      </c>
      <c r="B6" s="476">
        <v>2</v>
      </c>
      <c r="C6" s="475">
        <v>3</v>
      </c>
      <c r="D6" s="476">
        <v>4</v>
      </c>
      <c r="E6" s="475">
        <v>5</v>
      </c>
      <c r="F6" s="476">
        <v>6</v>
      </c>
      <c r="G6" s="475">
        <v>7</v>
      </c>
      <c r="H6" s="476">
        <v>8</v>
      </c>
    </row>
    <row r="7" spans="1:8" ht="33" customHeight="1">
      <c r="A7" s="546" t="s">
        <v>99</v>
      </c>
      <c r="B7" s="546"/>
      <c r="C7" s="546"/>
      <c r="D7" s="546"/>
      <c r="E7" s="546"/>
      <c r="F7" s="546"/>
      <c r="G7" s="546"/>
      <c r="H7" s="546"/>
    </row>
    <row r="8" spans="1:8" ht="42.75" customHeight="1">
      <c r="A8" s="254" t="s">
        <v>52</v>
      </c>
      <c r="B8" s="255">
        <v>2000</v>
      </c>
      <c r="C8" s="78">
        <v>846</v>
      </c>
      <c r="D8" s="78">
        <v>620</v>
      </c>
      <c r="E8" s="78">
        <v>846</v>
      </c>
      <c r="F8" s="78">
        <v>620</v>
      </c>
      <c r="G8" s="78" t="s">
        <v>31</v>
      </c>
      <c r="H8" s="256" t="s">
        <v>31</v>
      </c>
    </row>
    <row r="9" spans="1:8" ht="37.5">
      <c r="A9" s="257" t="s">
        <v>204</v>
      </c>
      <c r="B9" s="42">
        <v>2010</v>
      </c>
      <c r="C9" s="93">
        <f>SUM(C10:C10)</f>
        <v>0</v>
      </c>
      <c r="D9" s="93">
        <f>SUM(D10:D10)</f>
        <v>0</v>
      </c>
      <c r="E9" s="93">
        <f>SUM(E10:E10)</f>
        <v>0</v>
      </c>
      <c r="F9" s="93">
        <f>SUM(F10:F10)</f>
        <v>0</v>
      </c>
      <c r="G9" s="93">
        <f t="shared" ref="G9:G11" si="0">F9-E9</f>
        <v>0</v>
      </c>
      <c r="H9" s="259" t="e">
        <f>(F9/E9)*100</f>
        <v>#DIV/0!</v>
      </c>
    </row>
    <row r="10" spans="1:8" ht="39.75" customHeight="1">
      <c r="A10" s="92" t="s">
        <v>448</v>
      </c>
      <c r="B10" s="42">
        <v>2011</v>
      </c>
      <c r="C10" s="120" t="s">
        <v>183</v>
      </c>
      <c r="D10" s="120" t="s">
        <v>183</v>
      </c>
      <c r="E10" s="120" t="s">
        <v>183</v>
      </c>
      <c r="F10" s="120" t="s">
        <v>183</v>
      </c>
      <c r="G10" s="268" t="e">
        <f t="shared" si="0"/>
        <v>#VALUE!</v>
      </c>
      <c r="H10" s="259" t="e">
        <f t="shared" ref="H10:H42" si="1">(F10/E10)*100</f>
        <v>#VALUE!</v>
      </c>
    </row>
    <row r="11" spans="1:8" ht="31.5" customHeight="1">
      <c r="A11" s="92" t="s">
        <v>114</v>
      </c>
      <c r="B11" s="42">
        <v>2020</v>
      </c>
      <c r="C11" s="120"/>
      <c r="D11" s="120"/>
      <c r="E11" s="120"/>
      <c r="F11" s="120"/>
      <c r="G11" s="93">
        <f t="shared" si="0"/>
        <v>0</v>
      </c>
      <c r="H11" s="94"/>
    </row>
    <row r="12" spans="1:8" ht="31.5" customHeight="1">
      <c r="A12" s="92" t="s">
        <v>61</v>
      </c>
      <c r="B12" s="42">
        <v>2030</v>
      </c>
      <c r="C12" s="120" t="s">
        <v>183</v>
      </c>
      <c r="D12" s="120" t="s">
        <v>183</v>
      </c>
      <c r="E12" s="120" t="s">
        <v>183</v>
      </c>
      <c r="F12" s="120" t="s">
        <v>183</v>
      </c>
      <c r="G12" s="93"/>
      <c r="H12" s="94"/>
    </row>
    <row r="13" spans="1:8" ht="31.5" customHeight="1">
      <c r="A13" s="92" t="s">
        <v>93</v>
      </c>
      <c r="B13" s="42">
        <v>2031</v>
      </c>
      <c r="C13" s="120" t="s">
        <v>183</v>
      </c>
      <c r="D13" s="120" t="s">
        <v>183</v>
      </c>
      <c r="E13" s="120" t="s">
        <v>183</v>
      </c>
      <c r="F13" s="120" t="s">
        <v>183</v>
      </c>
      <c r="G13" s="93"/>
      <c r="H13" s="94"/>
    </row>
    <row r="14" spans="1:8" ht="27.75" customHeight="1">
      <c r="A14" s="92" t="s">
        <v>26</v>
      </c>
      <c r="B14" s="42">
        <v>2040</v>
      </c>
      <c r="C14" s="120" t="s">
        <v>183</v>
      </c>
      <c r="D14" s="120" t="s">
        <v>183</v>
      </c>
      <c r="E14" s="120" t="s">
        <v>183</v>
      </c>
      <c r="F14" s="120" t="s">
        <v>183</v>
      </c>
      <c r="G14" s="93"/>
      <c r="H14" s="94"/>
    </row>
    <row r="15" spans="1:8" ht="31.5" customHeight="1">
      <c r="A15" s="92" t="s">
        <v>85</v>
      </c>
      <c r="B15" s="42">
        <v>2050</v>
      </c>
      <c r="C15" s="120" t="s">
        <v>183</v>
      </c>
      <c r="D15" s="120" t="s">
        <v>183</v>
      </c>
      <c r="E15" s="120" t="s">
        <v>183</v>
      </c>
      <c r="F15" s="120" t="s">
        <v>183</v>
      </c>
      <c r="G15" s="93"/>
      <c r="H15" s="94"/>
    </row>
    <row r="16" spans="1:8" ht="27.75" customHeight="1">
      <c r="A16" s="92" t="s">
        <v>443</v>
      </c>
      <c r="B16" s="42">
        <v>2060</v>
      </c>
      <c r="C16" s="120"/>
      <c r="D16" s="120"/>
      <c r="E16" s="120" t="s">
        <v>183</v>
      </c>
      <c r="F16" s="120"/>
      <c r="G16" s="93"/>
      <c r="H16" s="94"/>
    </row>
    <row r="17" spans="1:8" ht="45.75" customHeight="1">
      <c r="A17" s="254" t="s">
        <v>53</v>
      </c>
      <c r="B17" s="255">
        <v>2070</v>
      </c>
      <c r="C17" s="78">
        <f>SUM(C8,C9,C11,C12,C14,C15,C16)+'I. Фін результат'!C75</f>
        <v>620</v>
      </c>
      <c r="D17" s="78">
        <f>SUM(D8,D9,D11,D12,D14,D15,D16)+'I. Фін результат'!D75</f>
        <v>602</v>
      </c>
      <c r="E17" s="78">
        <f>SUM(E8,E9,E11,E12,E14,E15,E16)+'I. Фін результат'!E75</f>
        <v>846</v>
      </c>
      <c r="F17" s="78">
        <f>SUM(F8,F9,F11,F12,F14,F15,F16)+'I. Фін результат'!F75</f>
        <v>602</v>
      </c>
      <c r="G17" s="78" t="s">
        <v>31</v>
      </c>
      <c r="H17" s="256" t="s">
        <v>31</v>
      </c>
    </row>
    <row r="18" spans="1:8" ht="30.75" customHeight="1">
      <c r="A18" s="546" t="s">
        <v>353</v>
      </c>
      <c r="B18" s="546"/>
      <c r="C18" s="546"/>
      <c r="D18" s="546"/>
      <c r="E18" s="546"/>
      <c r="F18" s="546"/>
      <c r="G18" s="546"/>
      <c r="H18" s="546"/>
    </row>
    <row r="19" spans="1:8" ht="44.25" customHeight="1">
      <c r="A19" s="254" t="s">
        <v>354</v>
      </c>
      <c r="B19" s="255">
        <v>2110</v>
      </c>
      <c r="C19" s="78">
        <f>SUM(C20:C26)</f>
        <v>1558</v>
      </c>
      <c r="D19" s="78">
        <f>SUM(D20:D26)</f>
        <v>1724</v>
      </c>
      <c r="E19" s="78">
        <f>SUM(E20:E26)</f>
        <v>1707</v>
      </c>
      <c r="F19" s="78">
        <f>SUM(F20:F26)</f>
        <v>1724</v>
      </c>
      <c r="G19" s="78">
        <f>F19-E19</f>
        <v>17</v>
      </c>
      <c r="H19" s="256">
        <f>(F19/E19)*100</f>
        <v>100.99589923843</v>
      </c>
    </row>
    <row r="20" spans="1:8" ht="33" customHeight="1">
      <c r="A20" s="92" t="s">
        <v>282</v>
      </c>
      <c r="B20" s="42">
        <v>2111</v>
      </c>
      <c r="C20" s="93">
        <v>1232</v>
      </c>
      <c r="D20" s="93">
        <v>1232</v>
      </c>
      <c r="E20" s="93">
        <v>1340</v>
      </c>
      <c r="F20" s="93">
        <v>1232</v>
      </c>
      <c r="G20" s="93">
        <f>F20-E20</f>
        <v>-108</v>
      </c>
      <c r="H20" s="94">
        <f>(F20/E20)*100</f>
        <v>91.940298507462686</v>
      </c>
    </row>
    <row r="21" spans="1:8" ht="34.5" customHeight="1">
      <c r="A21" s="92" t="s">
        <v>283</v>
      </c>
      <c r="B21" s="42">
        <v>2112</v>
      </c>
      <c r="C21" s="93" t="s">
        <v>183</v>
      </c>
      <c r="D21" s="93" t="s">
        <v>183</v>
      </c>
      <c r="E21" s="93" t="s">
        <v>183</v>
      </c>
      <c r="F21" s="93" t="s">
        <v>183</v>
      </c>
      <c r="G21" s="93"/>
      <c r="H21" s="94"/>
    </row>
    <row r="22" spans="1:8" ht="25.5" customHeight="1">
      <c r="A22" s="92" t="s">
        <v>71</v>
      </c>
      <c r="B22" s="42">
        <v>2113</v>
      </c>
      <c r="C22" s="93"/>
      <c r="D22" s="93"/>
      <c r="E22" s="93"/>
      <c r="F22" s="93"/>
      <c r="G22" s="93">
        <f>F22-E22</f>
        <v>0</v>
      </c>
      <c r="H22" s="94"/>
    </row>
    <row r="23" spans="1:8" ht="25.5" customHeight="1">
      <c r="A23" s="92" t="s">
        <v>79</v>
      </c>
      <c r="B23" s="42">
        <v>2114</v>
      </c>
      <c r="C23" s="93"/>
      <c r="D23" s="93"/>
      <c r="E23" s="93"/>
      <c r="F23" s="93"/>
      <c r="G23" s="93">
        <f t="shared" ref="G23:G42" si="2">F23-E23</f>
        <v>0</v>
      </c>
      <c r="H23" s="94"/>
    </row>
    <row r="24" spans="1:8" ht="25.5" customHeight="1">
      <c r="A24" s="92" t="s">
        <v>291</v>
      </c>
      <c r="B24" s="42">
        <v>2115</v>
      </c>
      <c r="C24" s="93"/>
      <c r="D24" s="93"/>
      <c r="E24" s="93"/>
      <c r="F24" s="93"/>
      <c r="G24" s="93">
        <f t="shared" si="2"/>
        <v>0</v>
      </c>
      <c r="H24" s="94"/>
    </row>
    <row r="25" spans="1:8" ht="25.5" customHeight="1">
      <c r="A25" s="92" t="s">
        <v>362</v>
      </c>
      <c r="B25" s="42">
        <v>2116</v>
      </c>
      <c r="C25" s="93">
        <v>326</v>
      </c>
      <c r="D25" s="93">
        <v>492</v>
      </c>
      <c r="E25" s="93">
        <v>367</v>
      </c>
      <c r="F25" s="93">
        <v>492</v>
      </c>
      <c r="G25" s="93">
        <f t="shared" si="2"/>
        <v>125</v>
      </c>
      <c r="H25" s="94">
        <f>(F25/E25)*100</f>
        <v>134.05994550408721</v>
      </c>
    </row>
    <row r="26" spans="1:8" ht="29.25" customHeight="1">
      <c r="A26" s="92" t="s">
        <v>284</v>
      </c>
      <c r="B26" s="42">
        <v>2117</v>
      </c>
      <c r="C26" s="93"/>
      <c r="D26" s="93"/>
      <c r="E26" s="93"/>
      <c r="F26" s="93"/>
      <c r="G26" s="93">
        <f t="shared" si="2"/>
        <v>0</v>
      </c>
      <c r="H26" s="94"/>
    </row>
    <row r="27" spans="1:8" ht="44.25" customHeight="1">
      <c r="A27" s="254" t="s">
        <v>365</v>
      </c>
      <c r="B27" s="258">
        <v>2120</v>
      </c>
      <c r="C27" s="78">
        <f t="shared" ref="C27" si="3">SUM(C28:C35)</f>
        <v>3963</v>
      </c>
      <c r="D27" s="78">
        <f t="shared" ref="D27:E27" si="4">SUM(D28:D35)</f>
        <v>4430</v>
      </c>
      <c r="E27" s="78">
        <f t="shared" si="4"/>
        <v>4460</v>
      </c>
      <c r="F27" s="78">
        <f>SUM(F28:F35)</f>
        <v>4430</v>
      </c>
      <c r="G27" s="78">
        <f>SUM(G28:G35)</f>
        <v>-30</v>
      </c>
      <c r="H27" s="256">
        <f>(F27/E27)*100</f>
        <v>99.327354260089677</v>
      </c>
    </row>
    <row r="28" spans="1:8" ht="27" customHeight="1">
      <c r="A28" s="257" t="s">
        <v>211</v>
      </c>
      <c r="B28" s="475">
        <v>2121</v>
      </c>
      <c r="C28" s="93">
        <v>0</v>
      </c>
      <c r="D28" s="93">
        <v>0</v>
      </c>
      <c r="E28" s="93">
        <v>0</v>
      </c>
      <c r="F28" s="93">
        <v>0</v>
      </c>
      <c r="G28" s="93">
        <f>F28-E28</f>
        <v>0</v>
      </c>
      <c r="H28" s="259" t="e">
        <f>(F28/E28)*100</f>
        <v>#DIV/0!</v>
      </c>
    </row>
    <row r="29" spans="1:8" ht="25.5" customHeight="1">
      <c r="A29" s="92" t="s">
        <v>70</v>
      </c>
      <c r="B29" s="42">
        <v>2122</v>
      </c>
      <c r="C29" s="93">
        <v>3906</v>
      </c>
      <c r="D29" s="93">
        <v>4371</v>
      </c>
      <c r="E29" s="93">
        <v>4404</v>
      </c>
      <c r="F29" s="93">
        <v>4371</v>
      </c>
      <c r="G29" s="93">
        <f t="shared" ref="G29:G33" si="5">F29-E29</f>
        <v>-33</v>
      </c>
      <c r="H29" s="94">
        <f t="shared" ref="H29:H33" si="6">(F29/E29)*100</f>
        <v>99.250681198910087</v>
      </c>
    </row>
    <row r="30" spans="1:8" ht="25.5" customHeight="1">
      <c r="A30" s="92" t="s">
        <v>71</v>
      </c>
      <c r="B30" s="42">
        <v>2123</v>
      </c>
      <c r="C30" s="93"/>
      <c r="D30" s="93"/>
      <c r="E30" s="93"/>
      <c r="F30" s="93"/>
      <c r="G30" s="93"/>
      <c r="H30" s="94"/>
    </row>
    <row r="31" spans="1:8" ht="25.5" customHeight="1">
      <c r="A31" s="92" t="s">
        <v>285</v>
      </c>
      <c r="B31" s="42">
        <v>2124</v>
      </c>
      <c r="C31" s="93">
        <v>57</v>
      </c>
      <c r="D31" s="93">
        <v>59</v>
      </c>
      <c r="E31" s="93">
        <v>56</v>
      </c>
      <c r="F31" s="93">
        <v>59</v>
      </c>
      <c r="G31" s="93">
        <f t="shared" si="5"/>
        <v>3</v>
      </c>
      <c r="H31" s="94">
        <f t="shared" si="6"/>
        <v>105.35714285714286</v>
      </c>
    </row>
    <row r="32" spans="1:8" ht="25.5" customHeight="1">
      <c r="A32" s="92" t="s">
        <v>286</v>
      </c>
      <c r="B32" s="42">
        <v>2125</v>
      </c>
      <c r="C32" s="93"/>
      <c r="D32" s="93"/>
      <c r="E32" s="93"/>
      <c r="F32" s="93"/>
      <c r="G32" s="93"/>
      <c r="H32" s="94"/>
    </row>
    <row r="33" spans="1:10" ht="59.25" customHeight="1">
      <c r="A33" s="92" t="s">
        <v>447</v>
      </c>
      <c r="B33" s="42">
        <v>2126</v>
      </c>
      <c r="C33" s="93">
        <v>0</v>
      </c>
      <c r="D33" s="93">
        <v>0</v>
      </c>
      <c r="E33" s="93">
        <v>0</v>
      </c>
      <c r="F33" s="93">
        <v>0</v>
      </c>
      <c r="G33" s="93">
        <f t="shared" si="5"/>
        <v>0</v>
      </c>
      <c r="H33" s="259" t="e">
        <f t="shared" si="6"/>
        <v>#DIV/0!</v>
      </c>
    </row>
    <row r="34" spans="1:10" ht="25.5" customHeight="1">
      <c r="A34" s="92" t="s">
        <v>291</v>
      </c>
      <c r="B34" s="42">
        <v>2127</v>
      </c>
      <c r="C34" s="93"/>
      <c r="D34" s="93"/>
      <c r="E34" s="93"/>
      <c r="F34" s="93"/>
      <c r="G34" s="93"/>
      <c r="H34" s="94"/>
    </row>
    <row r="35" spans="1:10" ht="25.5" customHeight="1">
      <c r="A35" s="92" t="s">
        <v>284</v>
      </c>
      <c r="B35" s="42">
        <v>2128</v>
      </c>
      <c r="C35" s="93"/>
      <c r="D35" s="93"/>
      <c r="E35" s="93"/>
      <c r="F35" s="93"/>
      <c r="G35" s="93">
        <f t="shared" si="2"/>
        <v>0</v>
      </c>
      <c r="H35" s="94"/>
    </row>
    <row r="36" spans="1:10" ht="34.5" customHeight="1">
      <c r="A36" s="254" t="s">
        <v>410</v>
      </c>
      <c r="B36" s="258">
        <v>2130</v>
      </c>
      <c r="C36" s="78">
        <f>SUM(C37:C39)</f>
        <v>4440</v>
      </c>
      <c r="D36" s="78">
        <f>SUM(D37:D39)</f>
        <v>4906</v>
      </c>
      <c r="E36" s="78">
        <f>SUM(E37:E39)</f>
        <v>5190</v>
      </c>
      <c r="F36" s="78">
        <f>SUM(F37:F39)</f>
        <v>4906</v>
      </c>
      <c r="G36" s="78">
        <f t="shared" si="2"/>
        <v>-284</v>
      </c>
      <c r="H36" s="256">
        <f t="shared" si="1"/>
        <v>94.527938342967246</v>
      </c>
    </row>
    <row r="37" spans="1:10" ht="25.5" customHeight="1">
      <c r="A37" s="92" t="s">
        <v>287</v>
      </c>
      <c r="B37" s="42">
        <v>2131</v>
      </c>
      <c r="C37" s="93"/>
      <c r="D37" s="93"/>
      <c r="E37" s="93"/>
      <c r="F37" s="93"/>
      <c r="G37" s="93">
        <f t="shared" si="2"/>
        <v>0</v>
      </c>
      <c r="H37" s="259" t="e">
        <f t="shared" si="1"/>
        <v>#DIV/0!</v>
      </c>
    </row>
    <row r="38" spans="1:10" ht="25.5" customHeight="1">
      <c r="A38" s="92" t="s">
        <v>288</v>
      </c>
      <c r="B38" s="42">
        <v>2132</v>
      </c>
      <c r="C38" s="93">
        <v>4440</v>
      </c>
      <c r="D38" s="93">
        <v>4906</v>
      </c>
      <c r="E38" s="93">
        <v>5190</v>
      </c>
      <c r="F38" s="93">
        <v>4906</v>
      </c>
      <c r="G38" s="93">
        <f t="shared" si="2"/>
        <v>-284</v>
      </c>
      <c r="H38" s="94">
        <f t="shared" si="1"/>
        <v>94.527938342967246</v>
      </c>
    </row>
    <row r="39" spans="1:10" ht="25.5" customHeight="1">
      <c r="A39" s="92" t="s">
        <v>441</v>
      </c>
      <c r="B39" s="42">
        <v>2133</v>
      </c>
      <c r="C39" s="93"/>
      <c r="D39" s="93"/>
      <c r="E39" s="93"/>
      <c r="F39" s="93"/>
      <c r="G39" s="93"/>
      <c r="H39" s="259" t="e">
        <f t="shared" si="1"/>
        <v>#DIV/0!</v>
      </c>
    </row>
    <row r="40" spans="1:10" ht="30" customHeight="1">
      <c r="A40" s="254" t="s">
        <v>289</v>
      </c>
      <c r="B40" s="258">
        <v>2140</v>
      </c>
      <c r="C40" s="78">
        <f>SUM(C41:C42)</f>
        <v>0</v>
      </c>
      <c r="D40" s="78">
        <f>SUM(D41:D42)</f>
        <v>0</v>
      </c>
      <c r="E40" s="78">
        <f>SUM(E41:E42)</f>
        <v>0</v>
      </c>
      <c r="F40" s="78">
        <f>SUM(F41:F42)</f>
        <v>0</v>
      </c>
      <c r="G40" s="78"/>
      <c r="H40" s="260" t="e">
        <f t="shared" si="1"/>
        <v>#DIV/0!</v>
      </c>
    </row>
    <row r="41" spans="1:10" ht="44.45" customHeight="1">
      <c r="A41" s="257" t="s">
        <v>94</v>
      </c>
      <c r="B41" s="475">
        <v>2141</v>
      </c>
      <c r="C41" s="93"/>
      <c r="D41" s="93"/>
      <c r="E41" s="93"/>
      <c r="F41" s="93"/>
      <c r="G41" s="93"/>
      <c r="H41" s="259" t="e">
        <f t="shared" si="1"/>
        <v>#DIV/0!</v>
      </c>
    </row>
    <row r="42" spans="1:10" ht="29.45" customHeight="1">
      <c r="A42" s="261" t="s">
        <v>449</v>
      </c>
      <c r="B42" s="42">
        <v>2142</v>
      </c>
      <c r="C42" s="93"/>
      <c r="D42" s="93"/>
      <c r="E42" s="93"/>
      <c r="F42" s="93"/>
      <c r="G42" s="93">
        <f t="shared" si="2"/>
        <v>0</v>
      </c>
      <c r="H42" s="259" t="e">
        <f t="shared" si="1"/>
        <v>#DIV/0!</v>
      </c>
    </row>
    <row r="43" spans="1:10" ht="34.5" customHeight="1">
      <c r="A43" s="254" t="s">
        <v>334</v>
      </c>
      <c r="B43" s="258">
        <v>2200</v>
      </c>
      <c r="C43" s="78">
        <f>SUM(C19,C27,C36,C40)</f>
        <v>9961</v>
      </c>
      <c r="D43" s="78">
        <f>SUM(D19,D27,D36,D40)</f>
        <v>11060</v>
      </c>
      <c r="E43" s="78">
        <f>SUM(E19,E27,E36,E40)</f>
        <v>11357</v>
      </c>
      <c r="F43" s="78">
        <f>SUM(F19,F27,F36,F40)</f>
        <v>11060</v>
      </c>
      <c r="G43" s="78">
        <f>F43-E43</f>
        <v>-297</v>
      </c>
      <c r="H43" s="256">
        <f>(F43/E43)*100</f>
        <v>97.384872765695164</v>
      </c>
    </row>
    <row r="44" spans="1:10" s="263" customFormat="1">
      <c r="A44" s="262"/>
      <c r="B44" s="252"/>
      <c r="C44" s="252"/>
      <c r="D44" s="252"/>
      <c r="E44" s="252"/>
      <c r="F44" s="252"/>
      <c r="G44" s="252"/>
      <c r="H44" s="252"/>
    </row>
    <row r="45" spans="1:10" s="66" customFormat="1" ht="27.75" customHeight="1">
      <c r="A45" s="264" t="s">
        <v>464</v>
      </c>
      <c r="B45" s="265"/>
      <c r="C45" s="547" t="s">
        <v>134</v>
      </c>
      <c r="D45" s="547"/>
      <c r="E45" s="266"/>
      <c r="F45" s="548" t="s">
        <v>579</v>
      </c>
      <c r="G45" s="548"/>
      <c r="H45" s="548"/>
    </row>
    <row r="46" spans="1:10" s="74" customFormat="1" ht="15.75">
      <c r="A46" s="474" t="s">
        <v>358</v>
      </c>
      <c r="B46" s="73"/>
      <c r="C46" s="544" t="s">
        <v>364</v>
      </c>
      <c r="D46" s="544"/>
      <c r="E46" s="73"/>
      <c r="F46" s="545" t="s">
        <v>363</v>
      </c>
      <c r="G46" s="545"/>
      <c r="H46" s="545"/>
    </row>
    <row r="47" spans="1:10" s="252" customFormat="1">
      <c r="A47" s="267"/>
      <c r="I47" s="251"/>
      <c r="J47" s="251"/>
    </row>
    <row r="48" spans="1:10" s="252" customFormat="1">
      <c r="A48" s="267"/>
      <c r="I48" s="251"/>
      <c r="J48" s="251"/>
    </row>
    <row r="49" spans="1:10" s="252" customFormat="1">
      <c r="A49" s="267"/>
      <c r="I49" s="251"/>
      <c r="J49" s="251"/>
    </row>
    <row r="50" spans="1:10" s="252" customFormat="1">
      <c r="A50" s="267"/>
      <c r="I50" s="251"/>
      <c r="J50" s="251"/>
    </row>
    <row r="51" spans="1:10" s="252" customFormat="1">
      <c r="A51" s="267"/>
      <c r="I51" s="251"/>
      <c r="J51" s="251"/>
    </row>
    <row r="52" spans="1:10" s="252" customFormat="1">
      <c r="A52" s="267"/>
      <c r="I52" s="251"/>
      <c r="J52" s="251"/>
    </row>
    <row r="53" spans="1:10" s="252" customFormat="1">
      <c r="A53" s="267"/>
      <c r="I53" s="251"/>
      <c r="J53" s="251"/>
    </row>
    <row r="54" spans="1:10" s="252" customFormat="1">
      <c r="A54" s="267"/>
      <c r="I54" s="251"/>
      <c r="J54" s="251"/>
    </row>
    <row r="55" spans="1:10" s="252" customFormat="1">
      <c r="A55" s="267"/>
      <c r="I55" s="251"/>
      <c r="J55" s="251"/>
    </row>
    <row r="56" spans="1:10" s="252" customFormat="1">
      <c r="A56" s="267"/>
      <c r="I56" s="251"/>
      <c r="J56" s="251"/>
    </row>
    <row r="57" spans="1:10" s="252" customFormat="1">
      <c r="A57" s="267"/>
      <c r="I57" s="251"/>
      <c r="J57" s="251"/>
    </row>
    <row r="58" spans="1:10" s="252" customFormat="1">
      <c r="A58" s="267"/>
      <c r="I58" s="251"/>
      <c r="J58" s="251"/>
    </row>
    <row r="59" spans="1:10" s="252" customFormat="1">
      <c r="A59" s="267"/>
      <c r="I59" s="251"/>
      <c r="J59" s="251"/>
    </row>
    <row r="60" spans="1:10" s="252" customFormat="1">
      <c r="A60" s="267"/>
      <c r="I60" s="251"/>
      <c r="J60" s="251"/>
    </row>
    <row r="61" spans="1:10" s="252" customFormat="1">
      <c r="A61" s="267"/>
      <c r="I61" s="251"/>
      <c r="J61" s="251"/>
    </row>
    <row r="62" spans="1:10" s="252" customFormat="1">
      <c r="A62" s="267"/>
      <c r="I62" s="251"/>
      <c r="J62" s="251"/>
    </row>
    <row r="63" spans="1:10" s="252" customFormat="1">
      <c r="A63" s="267"/>
      <c r="I63" s="251"/>
      <c r="J63" s="251"/>
    </row>
    <row r="64" spans="1:10" s="252" customFormat="1">
      <c r="A64" s="267"/>
      <c r="I64" s="251"/>
      <c r="J64" s="251"/>
    </row>
    <row r="65" spans="1:10" s="252" customFormat="1">
      <c r="A65" s="267"/>
      <c r="I65" s="251"/>
      <c r="J65" s="251"/>
    </row>
    <row r="66" spans="1:10" s="252" customFormat="1">
      <c r="A66" s="267"/>
      <c r="I66" s="251"/>
      <c r="J66" s="251"/>
    </row>
    <row r="67" spans="1:10" s="252" customFormat="1">
      <c r="A67" s="267"/>
      <c r="I67" s="251"/>
      <c r="J67" s="251"/>
    </row>
    <row r="68" spans="1:10" s="252" customFormat="1">
      <c r="A68" s="267"/>
      <c r="I68" s="251"/>
      <c r="J68" s="251"/>
    </row>
    <row r="69" spans="1:10" s="252" customFormat="1">
      <c r="A69" s="267"/>
      <c r="I69" s="251"/>
      <c r="J69" s="251"/>
    </row>
    <row r="70" spans="1:10" s="252" customFormat="1">
      <c r="A70" s="267"/>
      <c r="I70" s="251"/>
      <c r="J70" s="251"/>
    </row>
    <row r="71" spans="1:10" s="252" customFormat="1">
      <c r="A71" s="267"/>
      <c r="I71" s="251"/>
      <c r="J71" s="251"/>
    </row>
    <row r="72" spans="1:10" s="252" customFormat="1">
      <c r="A72" s="267"/>
      <c r="I72" s="251"/>
      <c r="J72" s="251"/>
    </row>
    <row r="73" spans="1:10" s="252" customFormat="1">
      <c r="A73" s="267"/>
      <c r="I73" s="251"/>
      <c r="J73" s="251"/>
    </row>
    <row r="74" spans="1:10" s="252" customFormat="1">
      <c r="A74" s="267"/>
      <c r="I74" s="251"/>
      <c r="J74" s="251"/>
    </row>
    <row r="75" spans="1:10" s="252" customFormat="1">
      <c r="A75" s="267"/>
      <c r="I75" s="251"/>
      <c r="J75" s="251"/>
    </row>
    <row r="76" spans="1:10" s="252" customFormat="1">
      <c r="A76" s="267"/>
      <c r="I76" s="251"/>
      <c r="J76" s="251"/>
    </row>
    <row r="77" spans="1:10" s="252" customFormat="1">
      <c r="A77" s="267"/>
      <c r="I77" s="251"/>
      <c r="J77" s="251"/>
    </row>
    <row r="78" spans="1:10" s="252" customFormat="1">
      <c r="A78" s="267"/>
      <c r="I78" s="251"/>
      <c r="J78" s="251"/>
    </row>
    <row r="79" spans="1:10" s="252" customFormat="1">
      <c r="A79" s="267"/>
      <c r="I79" s="251"/>
      <c r="J79" s="251"/>
    </row>
    <row r="80" spans="1:10" s="252" customFormat="1">
      <c r="A80" s="267"/>
      <c r="I80" s="251"/>
      <c r="J80" s="251"/>
    </row>
    <row r="81" spans="1:10" s="252" customFormat="1">
      <c r="A81" s="267"/>
      <c r="I81" s="251"/>
      <c r="J81" s="251"/>
    </row>
    <row r="82" spans="1:10" s="252" customFormat="1">
      <c r="A82" s="267"/>
      <c r="I82" s="251"/>
      <c r="J82" s="251"/>
    </row>
    <row r="83" spans="1:10" s="252" customFormat="1">
      <c r="A83" s="267"/>
      <c r="I83" s="251"/>
      <c r="J83" s="251"/>
    </row>
    <row r="84" spans="1:10" s="252" customFormat="1">
      <c r="A84" s="267"/>
      <c r="I84" s="251"/>
      <c r="J84" s="251"/>
    </row>
    <row r="85" spans="1:10" s="252" customFormat="1">
      <c r="A85" s="267"/>
      <c r="I85" s="251"/>
      <c r="J85" s="251"/>
    </row>
    <row r="86" spans="1:10" s="252" customFormat="1">
      <c r="A86" s="267"/>
      <c r="I86" s="251"/>
      <c r="J86" s="251"/>
    </row>
    <row r="87" spans="1:10" s="252" customFormat="1">
      <c r="A87" s="267"/>
      <c r="I87" s="251"/>
      <c r="J87" s="251"/>
    </row>
    <row r="88" spans="1:10" s="252" customFormat="1">
      <c r="A88" s="267"/>
      <c r="I88" s="251"/>
      <c r="J88" s="251"/>
    </row>
    <row r="89" spans="1:10" s="252" customFormat="1">
      <c r="A89" s="267"/>
      <c r="I89" s="251"/>
      <c r="J89" s="251"/>
    </row>
    <row r="90" spans="1:10" s="252" customFormat="1">
      <c r="A90" s="267"/>
      <c r="I90" s="251"/>
      <c r="J90" s="251"/>
    </row>
    <row r="91" spans="1:10" s="252" customFormat="1">
      <c r="A91" s="267"/>
      <c r="I91" s="251"/>
      <c r="J91" s="251"/>
    </row>
    <row r="92" spans="1:10" s="252" customFormat="1">
      <c r="A92" s="267"/>
      <c r="I92" s="251"/>
      <c r="J92" s="251"/>
    </row>
    <row r="93" spans="1:10" s="252" customFormat="1">
      <c r="A93" s="267"/>
      <c r="I93" s="251"/>
      <c r="J93" s="251"/>
    </row>
    <row r="94" spans="1:10" s="252" customFormat="1">
      <c r="A94" s="267"/>
      <c r="I94" s="251"/>
      <c r="J94" s="251"/>
    </row>
    <row r="95" spans="1:10" s="252" customFormat="1">
      <c r="A95" s="267"/>
      <c r="I95" s="251"/>
      <c r="J95" s="251"/>
    </row>
    <row r="96" spans="1:10" s="252" customFormat="1">
      <c r="A96" s="267"/>
      <c r="I96" s="251"/>
      <c r="J96" s="251"/>
    </row>
    <row r="97" spans="1:10" s="252" customFormat="1">
      <c r="A97" s="267"/>
      <c r="I97" s="251"/>
      <c r="J97" s="251"/>
    </row>
    <row r="98" spans="1:10" s="252" customFormat="1">
      <c r="A98" s="267"/>
      <c r="I98" s="251"/>
      <c r="J98" s="251"/>
    </row>
    <row r="99" spans="1:10" s="252" customFormat="1">
      <c r="A99" s="267"/>
      <c r="I99" s="251"/>
      <c r="J99" s="251"/>
    </row>
    <row r="100" spans="1:10" s="252" customFormat="1">
      <c r="A100" s="267"/>
      <c r="I100" s="251"/>
      <c r="J100" s="251"/>
    </row>
    <row r="101" spans="1:10" s="252" customFormat="1">
      <c r="A101" s="267"/>
      <c r="I101" s="251"/>
      <c r="J101" s="251"/>
    </row>
    <row r="102" spans="1:10" s="252" customFormat="1">
      <c r="A102" s="267"/>
      <c r="I102" s="251"/>
      <c r="J102" s="251"/>
    </row>
    <row r="103" spans="1:10" s="252" customFormat="1">
      <c r="A103" s="267"/>
      <c r="I103" s="251"/>
      <c r="J103" s="251"/>
    </row>
    <row r="104" spans="1:10" s="252" customFormat="1">
      <c r="A104" s="267"/>
      <c r="I104" s="251"/>
      <c r="J104" s="251"/>
    </row>
    <row r="105" spans="1:10" s="252" customFormat="1">
      <c r="A105" s="267"/>
      <c r="I105" s="251"/>
      <c r="J105" s="251"/>
    </row>
    <row r="106" spans="1:10" s="252" customFormat="1">
      <c r="A106" s="267"/>
      <c r="I106" s="251"/>
      <c r="J106" s="251"/>
    </row>
    <row r="107" spans="1:10" s="252" customFormat="1">
      <c r="A107" s="267"/>
      <c r="I107" s="251"/>
      <c r="J107" s="251"/>
    </row>
    <row r="108" spans="1:10" s="252" customFormat="1">
      <c r="A108" s="267"/>
      <c r="I108" s="251"/>
      <c r="J108" s="251"/>
    </row>
    <row r="109" spans="1:10" s="252" customFormat="1">
      <c r="A109" s="267"/>
      <c r="I109" s="251"/>
      <c r="J109" s="251"/>
    </row>
    <row r="110" spans="1:10" s="252" customFormat="1">
      <c r="A110" s="267"/>
      <c r="I110" s="251"/>
      <c r="J110" s="251"/>
    </row>
    <row r="111" spans="1:10" s="252" customFormat="1">
      <c r="A111" s="267"/>
      <c r="I111" s="251"/>
      <c r="J111" s="251"/>
    </row>
    <row r="112" spans="1:10" s="252" customFormat="1">
      <c r="A112" s="267"/>
      <c r="I112" s="251"/>
      <c r="J112" s="251"/>
    </row>
    <row r="113" spans="1:10" s="252" customFormat="1">
      <c r="A113" s="267"/>
      <c r="I113" s="251"/>
      <c r="J113" s="251"/>
    </row>
    <row r="114" spans="1:10" s="252" customFormat="1">
      <c r="A114" s="267"/>
      <c r="I114" s="251"/>
      <c r="J114" s="251"/>
    </row>
    <row r="115" spans="1:10" s="252" customFormat="1">
      <c r="A115" s="267"/>
      <c r="I115" s="251"/>
      <c r="J115" s="251"/>
    </row>
    <row r="116" spans="1:10" s="252" customFormat="1">
      <c r="A116" s="267"/>
      <c r="I116" s="251"/>
      <c r="J116" s="251"/>
    </row>
    <row r="117" spans="1:10" s="252" customFormat="1">
      <c r="A117" s="267"/>
      <c r="I117" s="251"/>
      <c r="J117" s="251"/>
    </row>
    <row r="118" spans="1:10" s="252" customFormat="1">
      <c r="A118" s="267"/>
      <c r="I118" s="251"/>
      <c r="J118" s="251"/>
    </row>
    <row r="119" spans="1:10" s="252" customFormat="1">
      <c r="A119" s="267"/>
      <c r="I119" s="251"/>
      <c r="J119" s="251"/>
    </row>
    <row r="120" spans="1:10" s="252" customFormat="1">
      <c r="A120" s="267"/>
      <c r="I120" s="251"/>
      <c r="J120" s="251"/>
    </row>
    <row r="121" spans="1:10" s="252" customFormat="1">
      <c r="A121" s="267"/>
      <c r="I121" s="251"/>
      <c r="J121" s="251"/>
    </row>
    <row r="122" spans="1:10" s="252" customFormat="1">
      <c r="A122" s="267"/>
      <c r="I122" s="251"/>
      <c r="J122" s="251"/>
    </row>
    <row r="123" spans="1:10" s="252" customFormat="1">
      <c r="A123" s="267"/>
      <c r="I123" s="251"/>
      <c r="J123" s="251"/>
    </row>
    <row r="124" spans="1:10" s="252" customFormat="1">
      <c r="A124" s="267"/>
      <c r="I124" s="251"/>
      <c r="J124" s="251"/>
    </row>
    <row r="125" spans="1:10" s="252" customFormat="1">
      <c r="A125" s="267"/>
      <c r="I125" s="251"/>
      <c r="J125" s="251"/>
    </row>
    <row r="126" spans="1:10" s="252" customFormat="1">
      <c r="A126" s="267"/>
      <c r="I126" s="251"/>
      <c r="J126" s="251"/>
    </row>
    <row r="127" spans="1:10" s="252" customFormat="1">
      <c r="A127" s="267"/>
      <c r="I127" s="251"/>
      <c r="J127" s="251"/>
    </row>
    <row r="128" spans="1:10" s="252" customFormat="1">
      <c r="A128" s="267"/>
      <c r="I128" s="251"/>
      <c r="J128" s="251"/>
    </row>
    <row r="129" spans="1:10" s="252" customFormat="1">
      <c r="A129" s="267"/>
      <c r="I129" s="251"/>
      <c r="J129" s="251"/>
    </row>
    <row r="130" spans="1:10" s="252" customFormat="1">
      <c r="A130" s="267"/>
      <c r="I130" s="251"/>
      <c r="J130" s="251"/>
    </row>
    <row r="131" spans="1:10" s="252" customFormat="1">
      <c r="A131" s="267"/>
      <c r="I131" s="251"/>
      <c r="J131" s="251"/>
    </row>
    <row r="132" spans="1:10" s="252" customFormat="1">
      <c r="A132" s="267"/>
      <c r="I132" s="251"/>
      <c r="J132" s="251"/>
    </row>
    <row r="133" spans="1:10" s="252" customFormat="1">
      <c r="A133" s="267"/>
      <c r="I133" s="251"/>
      <c r="J133" s="251"/>
    </row>
    <row r="134" spans="1:10" s="252" customFormat="1">
      <c r="A134" s="267"/>
      <c r="I134" s="251"/>
      <c r="J134" s="251"/>
    </row>
    <row r="135" spans="1:10" s="252" customFormat="1">
      <c r="A135" s="267"/>
      <c r="I135" s="251"/>
      <c r="J135" s="251"/>
    </row>
    <row r="136" spans="1:10" s="252" customFormat="1">
      <c r="A136" s="267"/>
      <c r="I136" s="251"/>
      <c r="J136" s="251"/>
    </row>
    <row r="137" spans="1:10" s="252" customFormat="1">
      <c r="A137" s="267"/>
      <c r="I137" s="251"/>
      <c r="J137" s="251"/>
    </row>
    <row r="138" spans="1:10" s="252" customFormat="1">
      <c r="A138" s="267"/>
      <c r="I138" s="251"/>
      <c r="J138" s="251"/>
    </row>
    <row r="139" spans="1:10" s="252" customFormat="1">
      <c r="A139" s="267"/>
      <c r="I139" s="251"/>
      <c r="J139" s="251"/>
    </row>
    <row r="140" spans="1:10" s="252" customFormat="1">
      <c r="A140" s="267"/>
      <c r="I140" s="251"/>
      <c r="J140" s="251"/>
    </row>
    <row r="141" spans="1:10" s="252" customFormat="1">
      <c r="A141" s="267"/>
      <c r="I141" s="251"/>
      <c r="J141" s="251"/>
    </row>
    <row r="142" spans="1:10" s="252" customFormat="1">
      <c r="A142" s="267"/>
      <c r="I142" s="251"/>
      <c r="J142" s="251"/>
    </row>
    <row r="143" spans="1:10" s="252" customFormat="1">
      <c r="A143" s="267"/>
      <c r="I143" s="251"/>
      <c r="J143" s="251"/>
    </row>
    <row r="144" spans="1:10" s="252" customFormat="1">
      <c r="A144" s="267"/>
      <c r="I144" s="251"/>
      <c r="J144" s="251"/>
    </row>
    <row r="145" spans="1:10" s="252" customFormat="1">
      <c r="A145" s="267"/>
      <c r="I145" s="251"/>
      <c r="J145" s="251"/>
    </row>
    <row r="146" spans="1:10" s="252" customFormat="1">
      <c r="A146" s="267"/>
      <c r="I146" s="251"/>
      <c r="J146" s="251"/>
    </row>
    <row r="147" spans="1:10" s="252" customFormat="1">
      <c r="A147" s="267"/>
      <c r="I147" s="251"/>
      <c r="J147" s="251"/>
    </row>
    <row r="148" spans="1:10" s="252" customFormat="1">
      <c r="A148" s="267"/>
      <c r="I148" s="251"/>
      <c r="J148" s="251"/>
    </row>
    <row r="149" spans="1:10" s="252" customFormat="1">
      <c r="A149" s="267"/>
      <c r="I149" s="251"/>
      <c r="J149" s="251"/>
    </row>
    <row r="150" spans="1:10" s="252" customFormat="1">
      <c r="A150" s="267"/>
      <c r="I150" s="251"/>
      <c r="J150" s="251"/>
    </row>
    <row r="151" spans="1:10" s="252" customFormat="1">
      <c r="A151" s="267"/>
      <c r="I151" s="251"/>
      <c r="J151" s="251"/>
    </row>
    <row r="152" spans="1:10" s="252" customFormat="1">
      <c r="A152" s="267"/>
      <c r="I152" s="251"/>
      <c r="J152" s="251"/>
    </row>
    <row r="153" spans="1:10" s="252" customFormat="1">
      <c r="A153" s="267"/>
      <c r="I153" s="251"/>
      <c r="J153" s="251"/>
    </row>
    <row r="154" spans="1:10" s="252" customFormat="1">
      <c r="A154" s="267"/>
      <c r="I154" s="251"/>
      <c r="J154" s="251"/>
    </row>
    <row r="155" spans="1:10" s="252" customFormat="1">
      <c r="A155" s="267"/>
      <c r="I155" s="251"/>
      <c r="J155" s="251"/>
    </row>
    <row r="156" spans="1:10" s="252" customFormat="1">
      <c r="A156" s="267"/>
      <c r="I156" s="251"/>
      <c r="J156" s="251"/>
    </row>
    <row r="157" spans="1:10" s="252" customFormat="1">
      <c r="A157" s="267"/>
      <c r="I157" s="251"/>
      <c r="J157" s="251"/>
    </row>
    <row r="158" spans="1:10" s="252" customFormat="1">
      <c r="A158" s="267"/>
      <c r="I158" s="251"/>
      <c r="J158" s="251"/>
    </row>
    <row r="159" spans="1:10" s="252" customFormat="1">
      <c r="A159" s="267"/>
      <c r="I159" s="251"/>
      <c r="J159" s="251"/>
    </row>
    <row r="160" spans="1:10" s="252" customFormat="1">
      <c r="A160" s="267"/>
      <c r="I160" s="251"/>
      <c r="J160" s="251"/>
    </row>
    <row r="161" spans="1:10" s="252" customFormat="1">
      <c r="A161" s="267"/>
      <c r="I161" s="251"/>
      <c r="J161" s="251"/>
    </row>
    <row r="162" spans="1:10" s="252" customFormat="1">
      <c r="A162" s="267"/>
      <c r="I162" s="251"/>
      <c r="J162" s="251"/>
    </row>
    <row r="163" spans="1:10" s="252" customFormat="1">
      <c r="A163" s="267"/>
      <c r="I163" s="251"/>
      <c r="J163" s="251"/>
    </row>
    <row r="164" spans="1:10" s="252" customFormat="1">
      <c r="A164" s="267"/>
      <c r="I164" s="251"/>
      <c r="J164" s="251"/>
    </row>
    <row r="165" spans="1:10" s="252" customFormat="1">
      <c r="A165" s="267"/>
      <c r="I165" s="251"/>
      <c r="J165" s="251"/>
    </row>
    <row r="166" spans="1:10" s="252" customFormat="1">
      <c r="A166" s="267"/>
      <c r="I166" s="251"/>
      <c r="J166" s="251"/>
    </row>
    <row r="167" spans="1:10" s="252" customFormat="1">
      <c r="A167" s="267"/>
      <c r="I167" s="251"/>
      <c r="J167" s="251"/>
    </row>
    <row r="168" spans="1:10" s="252" customFormat="1">
      <c r="A168" s="267"/>
      <c r="I168" s="251"/>
      <c r="J168" s="251"/>
    </row>
    <row r="169" spans="1:10" s="252" customFormat="1">
      <c r="A169" s="267"/>
      <c r="I169" s="251"/>
      <c r="J169" s="251"/>
    </row>
    <row r="170" spans="1:10" s="252" customFormat="1">
      <c r="A170" s="267"/>
      <c r="I170" s="251"/>
      <c r="J170" s="251"/>
    </row>
    <row r="171" spans="1:10" s="252" customFormat="1">
      <c r="A171" s="267"/>
      <c r="I171" s="251"/>
      <c r="J171" s="251"/>
    </row>
    <row r="172" spans="1:10" s="252" customFormat="1">
      <c r="A172" s="267"/>
      <c r="I172" s="251"/>
      <c r="J172" s="251"/>
    </row>
    <row r="173" spans="1:10" s="252" customFormat="1">
      <c r="A173" s="267"/>
      <c r="I173" s="251"/>
      <c r="J173" s="251"/>
    </row>
    <row r="174" spans="1:10" s="252" customFormat="1">
      <c r="A174" s="267"/>
      <c r="I174" s="251"/>
      <c r="J174" s="251"/>
    </row>
    <row r="175" spans="1:10" s="252" customFormat="1">
      <c r="A175" s="267"/>
      <c r="I175" s="251"/>
      <c r="J175" s="251"/>
    </row>
    <row r="176" spans="1:10" s="252" customFormat="1">
      <c r="A176" s="267"/>
      <c r="I176" s="251"/>
      <c r="J176" s="251"/>
    </row>
    <row r="177" spans="1:10" s="252" customFormat="1">
      <c r="A177" s="267"/>
      <c r="I177" s="251"/>
      <c r="J177" s="251"/>
    </row>
    <row r="178" spans="1:10" s="252" customFormat="1">
      <c r="A178" s="267"/>
      <c r="I178" s="251"/>
      <c r="J178" s="251"/>
    </row>
    <row r="179" spans="1:10" s="252" customFormat="1">
      <c r="A179" s="267"/>
      <c r="I179" s="251"/>
      <c r="J179" s="251"/>
    </row>
    <row r="180" spans="1:10" s="252" customFormat="1">
      <c r="A180" s="267"/>
      <c r="I180" s="251"/>
      <c r="J180" s="251"/>
    </row>
    <row r="181" spans="1:10" s="252" customFormat="1">
      <c r="A181" s="267"/>
      <c r="I181" s="251"/>
      <c r="J181" s="251"/>
    </row>
    <row r="182" spans="1:10" s="252" customFormat="1">
      <c r="A182" s="267"/>
      <c r="I182" s="251"/>
      <c r="J182" s="251"/>
    </row>
    <row r="183" spans="1:10" s="252" customFormat="1">
      <c r="A183" s="267"/>
      <c r="I183" s="251"/>
      <c r="J183" s="251"/>
    </row>
    <row r="184" spans="1:10" s="252" customFormat="1">
      <c r="A184" s="267"/>
      <c r="I184" s="251"/>
      <c r="J184" s="251"/>
    </row>
    <row r="185" spans="1:10" s="252" customFormat="1">
      <c r="A185" s="267"/>
      <c r="I185" s="251"/>
      <c r="J185" s="251"/>
    </row>
    <row r="186" spans="1:10" s="252" customFormat="1">
      <c r="A186" s="267"/>
      <c r="I186" s="251"/>
      <c r="J186" s="251"/>
    </row>
    <row r="187" spans="1:10" s="252" customFormat="1">
      <c r="A187" s="267"/>
      <c r="I187" s="251"/>
      <c r="J187" s="251"/>
    </row>
    <row r="188" spans="1:10" s="252" customFormat="1">
      <c r="A188" s="267"/>
      <c r="I188" s="251"/>
      <c r="J188" s="251"/>
    </row>
    <row r="189" spans="1:10" s="252" customFormat="1">
      <c r="A189" s="267"/>
      <c r="I189" s="251"/>
      <c r="J189" s="251"/>
    </row>
    <row r="190" spans="1:10" s="252" customFormat="1">
      <c r="A190" s="267"/>
      <c r="I190" s="251"/>
      <c r="J190" s="251"/>
    </row>
    <row r="191" spans="1:10" s="252" customFormat="1">
      <c r="A191" s="267"/>
      <c r="I191" s="251"/>
      <c r="J191" s="251"/>
    </row>
    <row r="192" spans="1:10" s="252" customFormat="1">
      <c r="A192" s="267"/>
      <c r="I192" s="251"/>
      <c r="J192" s="251"/>
    </row>
    <row r="193" spans="1:10" s="252" customFormat="1">
      <c r="A193" s="267"/>
      <c r="I193" s="251"/>
      <c r="J193" s="251"/>
    </row>
    <row r="194" spans="1:10" s="252" customFormat="1">
      <c r="A194" s="267"/>
      <c r="I194" s="251"/>
      <c r="J194" s="251"/>
    </row>
    <row r="195" spans="1:10" s="252" customFormat="1">
      <c r="A195" s="267"/>
      <c r="I195" s="251"/>
      <c r="J195" s="251"/>
    </row>
    <row r="196" spans="1:10" s="252" customFormat="1">
      <c r="A196" s="267"/>
      <c r="I196" s="251"/>
      <c r="J196" s="251"/>
    </row>
  </sheetData>
  <mergeCells count="12">
    <mergeCell ref="A2:H2"/>
    <mergeCell ref="C46:D46"/>
    <mergeCell ref="F46:H46"/>
    <mergeCell ref="A7:H7"/>
    <mergeCell ref="A18:H18"/>
    <mergeCell ref="C45:D45"/>
    <mergeCell ref="F45:H45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63" fitToHeight="2" orientation="landscape" r:id="rId1"/>
  <headerFooter alignWithMargins="0"/>
  <rowBreaks count="1" manualBreakCount="1">
    <brk id="23" max="7" man="1"/>
  </rowBreaks>
  <ignoredErrors>
    <ignoredError sqref="G10:H10 H36:H37 H38 G11 G9:H9 H39:H42" evalError="1"/>
    <ignoredError sqref="G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workbookViewId="0">
      <selection activeCell="O12" sqref="O12"/>
    </sheetView>
  </sheetViews>
  <sheetFormatPr defaultColWidth="9.140625" defaultRowHeight="18.75"/>
  <cols>
    <col min="1" max="1" width="60.7109375" style="1" customWidth="1"/>
    <col min="2" max="3" width="14.140625" style="39" customWidth="1"/>
    <col min="4" max="4" width="16.140625" style="39" customWidth="1"/>
    <col min="5" max="5" width="16.7109375" style="39" customWidth="1"/>
    <col min="6" max="6" width="15.140625" style="39" customWidth="1"/>
    <col min="7" max="7" width="16" style="39" customWidth="1"/>
    <col min="8" max="16384" width="9.140625" style="1"/>
  </cols>
  <sheetData>
    <row r="2" spans="1:7">
      <c r="A2" s="538" t="s">
        <v>417</v>
      </c>
      <c r="B2" s="538"/>
      <c r="C2" s="538"/>
      <c r="D2" s="538"/>
      <c r="E2" s="538"/>
      <c r="F2" s="538"/>
      <c r="G2" s="538"/>
    </row>
    <row r="3" spans="1:7">
      <c r="A3" s="99"/>
      <c r="B3" s="6"/>
      <c r="C3" s="6"/>
      <c r="D3" s="99"/>
      <c r="E3" s="99"/>
      <c r="F3" s="99"/>
      <c r="G3" s="6"/>
    </row>
    <row r="4" spans="1:7" ht="73.5" customHeight="1">
      <c r="A4" s="40" t="s">
        <v>151</v>
      </c>
      <c r="B4" s="41" t="s">
        <v>18</v>
      </c>
      <c r="C4" s="62" t="s">
        <v>543</v>
      </c>
      <c r="D4" s="62" t="s">
        <v>544</v>
      </c>
      <c r="E4" s="62" t="s">
        <v>545</v>
      </c>
      <c r="F4" s="62" t="s">
        <v>436</v>
      </c>
      <c r="G4" s="63" t="s">
        <v>397</v>
      </c>
    </row>
    <row r="5" spans="1:7" ht="25.5" customHeight="1">
      <c r="A5" s="27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</row>
    <row r="6" spans="1:7" ht="26.25" customHeight="1">
      <c r="A6" s="559" t="s">
        <v>99</v>
      </c>
      <c r="B6" s="560"/>
      <c r="C6" s="560"/>
      <c r="D6" s="560"/>
      <c r="E6" s="560"/>
      <c r="F6" s="560"/>
      <c r="G6" s="561"/>
    </row>
    <row r="7" spans="1:7" ht="24.75" customHeight="1">
      <c r="A7" s="38" t="s">
        <v>407</v>
      </c>
      <c r="B7" s="28">
        <v>2050</v>
      </c>
      <c r="C7" s="29">
        <f>SUM(C8:C8)</f>
        <v>0</v>
      </c>
      <c r="D7" s="29">
        <f>SUM(D8:D8)</f>
        <v>0</v>
      </c>
      <c r="E7" s="29">
        <f>SUM(E8:E8)</f>
        <v>0</v>
      </c>
      <c r="F7" s="29">
        <f>E7-D7</f>
        <v>0</v>
      </c>
      <c r="G7" s="43" t="e">
        <f>(E7/D7)*100</f>
        <v>#DIV/0!</v>
      </c>
    </row>
    <row r="8" spans="1:7" ht="21.75" customHeight="1">
      <c r="A8" s="46"/>
      <c r="B8" s="47"/>
      <c r="C8" s="47"/>
      <c r="D8" s="48"/>
      <c r="E8" s="48"/>
      <c r="F8" s="44">
        <f t="shared" ref="F8:F23" si="0">E8-D8</f>
        <v>0</v>
      </c>
      <c r="G8" s="49" t="e">
        <f t="shared" ref="G8:G23" si="1">(E8/D8)*100</f>
        <v>#DIV/0!</v>
      </c>
    </row>
    <row r="9" spans="1:7" s="20" customFormat="1" ht="23.25" customHeight="1">
      <c r="A9" s="53" t="s">
        <v>406</v>
      </c>
      <c r="B9" s="54">
        <v>2060</v>
      </c>
      <c r="C9" s="48">
        <f>SUM(C10:C10)</f>
        <v>0</v>
      </c>
      <c r="D9" s="48">
        <f>SUM(D10:D10)</f>
        <v>0</v>
      </c>
      <c r="E9" s="48">
        <f t="shared" ref="E9" si="2">SUM(E10:E10)</f>
        <v>0</v>
      </c>
      <c r="F9" s="44">
        <f t="shared" si="0"/>
        <v>0</v>
      </c>
      <c r="G9" s="49" t="e">
        <f t="shared" si="1"/>
        <v>#DIV/0!</v>
      </c>
    </row>
    <row r="10" spans="1:7" s="20" customFormat="1" ht="23.25" customHeight="1">
      <c r="A10" s="51"/>
      <c r="B10" s="50"/>
      <c r="C10" s="50"/>
      <c r="D10" s="48"/>
      <c r="E10" s="48"/>
      <c r="F10" s="44">
        <f t="shared" si="0"/>
        <v>0</v>
      </c>
      <c r="G10" s="49" t="e">
        <f t="shared" si="1"/>
        <v>#DIV/0!</v>
      </c>
    </row>
    <row r="11" spans="1:7" s="20" customFormat="1" ht="29.25" customHeight="1">
      <c r="A11" s="562" t="s">
        <v>408</v>
      </c>
      <c r="B11" s="563"/>
      <c r="C11" s="563"/>
      <c r="D11" s="563"/>
      <c r="E11" s="563"/>
      <c r="F11" s="563"/>
      <c r="G11" s="564"/>
    </row>
    <row r="12" spans="1:7" s="20" customFormat="1" ht="42.75" customHeight="1">
      <c r="A12" s="55" t="s">
        <v>361</v>
      </c>
      <c r="B12" s="50"/>
      <c r="C12" s="50"/>
      <c r="D12" s="48"/>
      <c r="E12" s="48"/>
      <c r="F12" s="44"/>
      <c r="G12" s="48"/>
    </row>
    <row r="13" spans="1:7" s="20" customFormat="1" ht="27.75" customHeight="1">
      <c r="A13" s="56" t="s">
        <v>409</v>
      </c>
      <c r="B13" s="54">
        <v>2117</v>
      </c>
      <c r="C13" s="48">
        <f>SUM(C14:C14)</f>
        <v>0</v>
      </c>
      <c r="D13" s="48">
        <f>SUM(D14:D14)</f>
        <v>0</v>
      </c>
      <c r="E13" s="48">
        <f>SUM(E14:E14)</f>
        <v>0</v>
      </c>
      <c r="F13" s="48">
        <f t="shared" si="0"/>
        <v>0</v>
      </c>
      <c r="G13" s="49" t="e">
        <f t="shared" si="1"/>
        <v>#DIV/0!</v>
      </c>
    </row>
    <row r="14" spans="1:7" s="20" customFormat="1" ht="22.5" customHeight="1">
      <c r="A14" s="52"/>
      <c r="B14" s="50"/>
      <c r="C14" s="50"/>
      <c r="D14" s="44"/>
      <c r="E14" s="44"/>
      <c r="F14" s="44">
        <f t="shared" si="0"/>
        <v>0</v>
      </c>
      <c r="G14" s="49" t="e">
        <f t="shared" si="1"/>
        <v>#DIV/0!</v>
      </c>
    </row>
    <row r="15" spans="1:7" s="20" customFormat="1" ht="40.5" customHeight="1">
      <c r="A15" s="57" t="s">
        <v>355</v>
      </c>
      <c r="B15" s="50"/>
      <c r="C15" s="50"/>
      <c r="D15" s="44"/>
      <c r="E15" s="44"/>
      <c r="F15" s="44"/>
      <c r="G15" s="44"/>
    </row>
    <row r="16" spans="1:7" s="20" customFormat="1" ht="29.25" customHeight="1">
      <c r="A16" s="51" t="s">
        <v>409</v>
      </c>
      <c r="B16" s="54">
        <v>2128</v>
      </c>
      <c r="C16" s="48">
        <f>SUM(C17:C17)</f>
        <v>0</v>
      </c>
      <c r="D16" s="48">
        <f>SUM(D17:D17)</f>
        <v>0</v>
      </c>
      <c r="E16" s="48">
        <f>SUM(E17:E17)</f>
        <v>0</v>
      </c>
      <c r="F16" s="48">
        <f t="shared" si="0"/>
        <v>0</v>
      </c>
      <c r="G16" s="49" t="e">
        <f t="shared" si="1"/>
        <v>#DIV/0!</v>
      </c>
    </row>
    <row r="17" spans="1:8" s="20" customFormat="1" ht="23.25" customHeight="1">
      <c r="A17" s="51"/>
      <c r="B17" s="50"/>
      <c r="C17" s="50"/>
      <c r="D17" s="48"/>
      <c r="E17" s="48"/>
      <c r="F17" s="44">
        <f t="shared" si="0"/>
        <v>0</v>
      </c>
      <c r="G17" s="49" t="e">
        <f t="shared" si="1"/>
        <v>#DIV/0!</v>
      </c>
    </row>
    <row r="18" spans="1:8" s="20" customFormat="1" ht="37.5" customHeight="1">
      <c r="A18" s="55" t="s">
        <v>411</v>
      </c>
      <c r="B18" s="50"/>
      <c r="C18" s="50"/>
      <c r="D18" s="44"/>
      <c r="E18" s="44"/>
      <c r="F18" s="44"/>
      <c r="G18" s="45"/>
    </row>
    <row r="19" spans="1:8" s="20" customFormat="1" ht="38.25" customHeight="1">
      <c r="A19" s="58" t="s">
        <v>412</v>
      </c>
      <c r="B19" s="54">
        <v>2123</v>
      </c>
      <c r="C19" s="48">
        <f>SUM(C20:C20)</f>
        <v>0</v>
      </c>
      <c r="D19" s="48">
        <f>SUM(D20:D20)</f>
        <v>0</v>
      </c>
      <c r="E19" s="48">
        <f>SUM(E20:E20)</f>
        <v>0</v>
      </c>
      <c r="F19" s="48">
        <f t="shared" si="0"/>
        <v>0</v>
      </c>
      <c r="G19" s="49" t="e">
        <f t="shared" si="1"/>
        <v>#DIV/0!</v>
      </c>
    </row>
    <row r="20" spans="1:8" s="20" customFormat="1" ht="24.75" customHeight="1">
      <c r="A20" s="51"/>
      <c r="B20" s="50"/>
      <c r="C20" s="50"/>
      <c r="D20" s="48"/>
      <c r="E20" s="48"/>
      <c r="F20" s="48">
        <f t="shared" si="0"/>
        <v>0</v>
      </c>
      <c r="G20" s="49" t="e">
        <f t="shared" si="1"/>
        <v>#DIV/0!</v>
      </c>
    </row>
    <row r="21" spans="1:8" s="20" customFormat="1" ht="26.25" customHeight="1">
      <c r="A21" s="59" t="s">
        <v>413</v>
      </c>
      <c r="B21" s="50"/>
      <c r="C21" s="50"/>
      <c r="D21" s="48"/>
      <c r="E21" s="48"/>
      <c r="F21" s="44"/>
      <c r="G21" s="49"/>
    </row>
    <row r="22" spans="1:8" s="20" customFormat="1" ht="41.25" customHeight="1">
      <c r="A22" s="58" t="s">
        <v>414</v>
      </c>
      <c r="B22" s="54">
        <v>2142</v>
      </c>
      <c r="C22" s="48">
        <f>SUM(C23:C23)</f>
        <v>0</v>
      </c>
      <c r="D22" s="48">
        <f>SUM(D23:D23)</f>
        <v>0</v>
      </c>
      <c r="E22" s="48">
        <f>SUM(E23:E23)</f>
        <v>0</v>
      </c>
      <c r="F22" s="44">
        <f t="shared" si="0"/>
        <v>0</v>
      </c>
      <c r="G22" s="49" t="e">
        <f t="shared" si="1"/>
        <v>#DIV/0!</v>
      </c>
    </row>
    <row r="23" spans="1:8" s="20" customFormat="1" ht="28.5" customHeight="1">
      <c r="A23" s="51"/>
      <c r="B23" s="50"/>
      <c r="C23" s="50"/>
      <c r="D23" s="48"/>
      <c r="E23" s="48"/>
      <c r="F23" s="44">
        <f t="shared" si="0"/>
        <v>0</v>
      </c>
      <c r="G23" s="49" t="e">
        <f t="shared" si="1"/>
        <v>#DIV/0!</v>
      </c>
    </row>
    <row r="24" spans="1:8">
      <c r="A24" s="30"/>
      <c r="B24" s="31"/>
      <c r="C24" s="31"/>
      <c r="D24" s="32"/>
      <c r="E24" s="33"/>
      <c r="F24" s="33"/>
      <c r="G24" s="33"/>
    </row>
    <row r="25" spans="1:8" ht="24.75" customHeight="1">
      <c r="A25" s="21" t="s">
        <v>446</v>
      </c>
      <c r="B25" s="12"/>
      <c r="C25" s="565"/>
      <c r="D25" s="565"/>
      <c r="E25" s="36"/>
      <c r="F25" s="566" t="s">
        <v>451</v>
      </c>
      <c r="G25" s="566"/>
      <c r="H25" s="37"/>
    </row>
    <row r="26" spans="1:8">
      <c r="A26" s="65" t="s">
        <v>358</v>
      </c>
      <c r="B26" s="64"/>
      <c r="C26" s="557" t="s">
        <v>364</v>
      </c>
      <c r="D26" s="557"/>
      <c r="E26" s="64"/>
      <c r="F26" s="558" t="s">
        <v>170</v>
      </c>
      <c r="G26" s="558"/>
      <c r="H26" s="100"/>
    </row>
    <row r="27" spans="1:8">
      <c r="A27" s="30"/>
      <c r="B27" s="31"/>
      <c r="C27" s="31"/>
      <c r="D27" s="32"/>
      <c r="E27" s="33"/>
      <c r="F27" s="33"/>
      <c r="G27" s="33"/>
    </row>
    <row r="28" spans="1:8">
      <c r="A28" s="30"/>
      <c r="B28" s="31"/>
      <c r="C28" s="31"/>
      <c r="D28" s="32"/>
      <c r="E28" s="33"/>
      <c r="F28" s="33"/>
      <c r="G28" s="33"/>
    </row>
    <row r="29" spans="1:8">
      <c r="A29" s="30"/>
      <c r="B29" s="31"/>
      <c r="C29" s="31"/>
      <c r="D29" s="32"/>
      <c r="E29" s="33"/>
      <c r="F29" s="33"/>
      <c r="G29" s="33"/>
    </row>
    <row r="30" spans="1:8">
      <c r="A30" s="30"/>
      <c r="B30" s="31"/>
      <c r="C30" s="31"/>
      <c r="D30" s="32"/>
      <c r="E30" s="33"/>
      <c r="F30" s="33"/>
      <c r="G30" s="33"/>
    </row>
    <row r="31" spans="1:8">
      <c r="A31" s="30"/>
      <c r="B31" s="31"/>
      <c r="C31" s="31"/>
      <c r="D31" s="32"/>
      <c r="E31" s="33"/>
      <c r="F31" s="33"/>
      <c r="G31" s="33"/>
    </row>
    <row r="32" spans="1:8">
      <c r="A32" s="30"/>
      <c r="B32" s="31"/>
      <c r="C32" s="31"/>
      <c r="D32" s="32"/>
      <c r="E32" s="33"/>
      <c r="F32" s="33"/>
      <c r="G32" s="33"/>
    </row>
    <row r="33" spans="1:7">
      <c r="A33" s="30"/>
      <c r="B33" s="31"/>
      <c r="C33" s="31"/>
      <c r="D33" s="32"/>
      <c r="E33" s="33"/>
      <c r="F33" s="33"/>
      <c r="G33" s="33"/>
    </row>
    <row r="34" spans="1:7">
      <c r="A34" s="30"/>
      <c r="B34" s="31"/>
      <c r="C34" s="31"/>
      <c r="D34" s="32"/>
      <c r="E34" s="33"/>
      <c r="F34" s="33"/>
      <c r="G34" s="33"/>
    </row>
    <row r="35" spans="1:7">
      <c r="A35" s="30"/>
      <c r="B35" s="31"/>
      <c r="C35" s="31"/>
      <c r="D35" s="32"/>
      <c r="E35" s="33"/>
      <c r="F35" s="33"/>
      <c r="G35" s="33"/>
    </row>
    <row r="36" spans="1:7">
      <c r="A36" s="30"/>
      <c r="B36" s="31"/>
      <c r="C36" s="31"/>
      <c r="D36" s="32"/>
      <c r="E36" s="33"/>
      <c r="F36" s="33"/>
      <c r="G36" s="33"/>
    </row>
    <row r="37" spans="1:7">
      <c r="A37" s="30"/>
      <c r="B37" s="31"/>
      <c r="C37" s="31"/>
      <c r="D37" s="32"/>
      <c r="E37" s="33"/>
      <c r="F37" s="33"/>
      <c r="G37" s="33"/>
    </row>
    <row r="38" spans="1:7">
      <c r="A38" s="30"/>
      <c r="B38" s="31"/>
      <c r="C38" s="31"/>
      <c r="D38" s="32"/>
      <c r="E38" s="33"/>
      <c r="F38" s="33"/>
      <c r="G38" s="33"/>
    </row>
    <row r="39" spans="1:7">
      <c r="A39" s="30"/>
      <c r="B39" s="31"/>
      <c r="C39" s="31"/>
      <c r="D39" s="32"/>
      <c r="E39" s="33"/>
      <c r="F39" s="33"/>
      <c r="G39" s="33"/>
    </row>
    <row r="40" spans="1:7">
      <c r="A40" s="30"/>
      <c r="B40" s="31"/>
      <c r="C40" s="31"/>
      <c r="D40" s="32"/>
      <c r="E40" s="33"/>
      <c r="F40" s="33"/>
      <c r="G40" s="33"/>
    </row>
    <row r="41" spans="1:7">
      <c r="A41" s="30"/>
      <c r="B41" s="31"/>
      <c r="C41" s="31"/>
      <c r="D41" s="32"/>
      <c r="E41" s="33"/>
      <c r="F41" s="33"/>
      <c r="G41" s="33"/>
    </row>
    <row r="42" spans="1:7">
      <c r="A42" s="30"/>
      <c r="B42" s="31"/>
      <c r="C42" s="31"/>
      <c r="D42" s="32"/>
      <c r="E42" s="33"/>
      <c r="F42" s="33"/>
      <c r="G42" s="33"/>
    </row>
    <row r="43" spans="1:7">
      <c r="A43" s="30"/>
      <c r="B43" s="31"/>
      <c r="C43" s="31"/>
      <c r="D43" s="32"/>
      <c r="E43" s="33"/>
      <c r="F43" s="33"/>
      <c r="G43" s="33"/>
    </row>
    <row r="44" spans="1:7">
      <c r="A44" s="30"/>
      <c r="B44" s="31"/>
      <c r="C44" s="31"/>
      <c r="D44" s="32"/>
      <c r="E44" s="33"/>
      <c r="F44" s="33"/>
      <c r="G44" s="33"/>
    </row>
    <row r="45" spans="1:7">
      <c r="A45" s="30"/>
      <c r="B45" s="31"/>
      <c r="C45" s="31"/>
      <c r="D45" s="32"/>
      <c r="E45" s="33"/>
      <c r="F45" s="33"/>
      <c r="G45" s="33"/>
    </row>
    <row r="46" spans="1:7">
      <c r="A46" s="30"/>
      <c r="B46" s="31"/>
      <c r="C46" s="31"/>
      <c r="D46" s="32"/>
      <c r="E46" s="33"/>
      <c r="F46" s="33"/>
      <c r="G46" s="33"/>
    </row>
    <row r="47" spans="1:7">
      <c r="A47" s="30"/>
      <c r="B47" s="31"/>
      <c r="C47" s="31"/>
      <c r="D47" s="32"/>
      <c r="E47" s="33"/>
      <c r="F47" s="33"/>
      <c r="G47" s="33"/>
    </row>
    <row r="48" spans="1:7">
      <c r="A48" s="30"/>
      <c r="B48" s="31"/>
      <c r="C48" s="31"/>
      <c r="D48" s="32"/>
      <c r="E48" s="33"/>
      <c r="F48" s="33"/>
      <c r="G48" s="33"/>
    </row>
    <row r="49" spans="1:7">
      <c r="A49" s="30"/>
      <c r="B49" s="31"/>
      <c r="C49" s="31"/>
      <c r="D49" s="32"/>
      <c r="E49" s="33"/>
      <c r="F49" s="33"/>
      <c r="G49" s="33"/>
    </row>
    <row r="50" spans="1:7">
      <c r="A50" s="30"/>
      <c r="B50" s="31"/>
      <c r="C50" s="31"/>
      <c r="D50" s="32"/>
      <c r="E50" s="33"/>
      <c r="F50" s="33"/>
      <c r="G50" s="33"/>
    </row>
    <row r="51" spans="1:7">
      <c r="A51" s="30"/>
      <c r="B51" s="31"/>
      <c r="C51" s="31"/>
      <c r="D51" s="32"/>
      <c r="E51" s="33"/>
      <c r="F51" s="33"/>
      <c r="G51" s="33"/>
    </row>
    <row r="52" spans="1:7">
      <c r="A52" s="30"/>
      <c r="B52" s="31"/>
      <c r="C52" s="31"/>
      <c r="D52" s="32"/>
      <c r="E52" s="33"/>
      <c r="F52" s="33"/>
      <c r="G52" s="33"/>
    </row>
    <row r="53" spans="1:7">
      <c r="A53" s="30"/>
      <c r="B53" s="31"/>
      <c r="C53" s="31"/>
      <c r="D53" s="32"/>
      <c r="E53" s="33"/>
      <c r="F53" s="33"/>
      <c r="G53" s="33"/>
    </row>
    <row r="54" spans="1:7">
      <c r="A54" s="30"/>
      <c r="B54" s="31"/>
      <c r="C54" s="31"/>
      <c r="D54" s="32"/>
      <c r="E54" s="33"/>
      <c r="F54" s="33"/>
      <c r="G54" s="33"/>
    </row>
    <row r="55" spans="1:7">
      <c r="A55" s="30"/>
      <c r="B55" s="31"/>
      <c r="C55" s="31"/>
      <c r="D55" s="32"/>
      <c r="E55" s="33"/>
      <c r="F55" s="33"/>
      <c r="G55" s="33"/>
    </row>
    <row r="56" spans="1:7">
      <c r="A56" s="30"/>
      <c r="B56" s="31"/>
      <c r="C56" s="31"/>
      <c r="D56" s="32"/>
      <c r="E56" s="33"/>
      <c r="F56" s="33"/>
      <c r="G56" s="33"/>
    </row>
    <row r="57" spans="1:7">
      <c r="A57" s="30"/>
      <c r="B57" s="31"/>
      <c r="C57" s="31"/>
      <c r="D57" s="32"/>
      <c r="E57" s="33"/>
      <c r="F57" s="33"/>
      <c r="G57" s="33"/>
    </row>
    <row r="58" spans="1:7">
      <c r="A58" s="30"/>
      <c r="D58" s="34"/>
      <c r="E58" s="35"/>
      <c r="F58" s="35"/>
      <c r="G58" s="35"/>
    </row>
    <row r="59" spans="1:7">
      <c r="A59" s="3"/>
      <c r="D59" s="34"/>
      <c r="E59" s="35"/>
      <c r="F59" s="35"/>
      <c r="G59" s="35"/>
    </row>
    <row r="60" spans="1:7">
      <c r="A60" s="3"/>
      <c r="D60" s="34"/>
      <c r="E60" s="35"/>
      <c r="F60" s="35"/>
      <c r="G60" s="35"/>
    </row>
    <row r="61" spans="1:7">
      <c r="A61" s="3"/>
      <c r="D61" s="34"/>
      <c r="E61" s="35"/>
      <c r="F61" s="35"/>
      <c r="G61" s="35"/>
    </row>
    <row r="62" spans="1:7">
      <c r="A62" s="3"/>
      <c r="D62" s="34"/>
      <c r="E62" s="35"/>
      <c r="F62" s="35"/>
      <c r="G62" s="35"/>
    </row>
    <row r="63" spans="1:7">
      <c r="A63" s="3"/>
      <c r="D63" s="34"/>
      <c r="E63" s="35"/>
      <c r="F63" s="35"/>
      <c r="G63" s="35"/>
    </row>
    <row r="64" spans="1:7">
      <c r="A64" s="3"/>
      <c r="D64" s="34"/>
      <c r="E64" s="35"/>
      <c r="F64" s="35"/>
      <c r="G64" s="35"/>
    </row>
    <row r="65" spans="1:7">
      <c r="A65" s="3"/>
      <c r="D65" s="34"/>
      <c r="E65" s="35"/>
      <c r="F65" s="35"/>
      <c r="G65" s="35"/>
    </row>
    <row r="66" spans="1:7">
      <c r="A66" s="3"/>
      <c r="D66" s="34"/>
      <c r="E66" s="35"/>
      <c r="F66" s="35"/>
      <c r="G66" s="35"/>
    </row>
    <row r="67" spans="1:7">
      <c r="A67" s="3"/>
      <c r="D67" s="34"/>
      <c r="E67" s="35"/>
      <c r="F67" s="35"/>
      <c r="G67" s="35"/>
    </row>
    <row r="68" spans="1:7">
      <c r="A68" s="3"/>
      <c r="D68" s="34"/>
      <c r="E68" s="35"/>
      <c r="F68" s="35"/>
      <c r="G68" s="35"/>
    </row>
    <row r="69" spans="1:7">
      <c r="A69" s="3"/>
      <c r="D69" s="34"/>
      <c r="E69" s="35"/>
      <c r="F69" s="35"/>
      <c r="G69" s="35"/>
    </row>
    <row r="70" spans="1:7">
      <c r="A70" s="3"/>
      <c r="D70" s="34"/>
      <c r="E70" s="35"/>
      <c r="F70" s="35"/>
      <c r="G70" s="35"/>
    </row>
    <row r="71" spans="1:7">
      <c r="A71" s="3"/>
      <c r="D71" s="34"/>
      <c r="E71" s="35"/>
      <c r="F71" s="35"/>
      <c r="G71" s="35"/>
    </row>
    <row r="72" spans="1:7">
      <c r="A72" s="3"/>
      <c r="D72" s="34"/>
      <c r="E72" s="35"/>
      <c r="F72" s="35"/>
      <c r="G72" s="35"/>
    </row>
    <row r="73" spans="1:7">
      <c r="A73" s="3"/>
      <c r="D73" s="34"/>
      <c r="E73" s="35"/>
      <c r="F73" s="35"/>
      <c r="G73" s="35"/>
    </row>
    <row r="74" spans="1:7">
      <c r="A74" s="3"/>
      <c r="D74" s="34"/>
      <c r="E74" s="35"/>
      <c r="F74" s="35"/>
      <c r="G74" s="35"/>
    </row>
    <row r="75" spans="1:7">
      <c r="A75" s="3"/>
      <c r="D75" s="34"/>
      <c r="E75" s="35"/>
      <c r="F75" s="35"/>
      <c r="G75" s="35"/>
    </row>
    <row r="76" spans="1:7">
      <c r="A76" s="3"/>
      <c r="D76" s="34"/>
      <c r="E76" s="35"/>
      <c r="F76" s="35"/>
      <c r="G76" s="35"/>
    </row>
    <row r="77" spans="1:7">
      <c r="A77" s="3"/>
      <c r="D77" s="34"/>
      <c r="E77" s="35"/>
      <c r="F77" s="35"/>
      <c r="G77" s="35"/>
    </row>
    <row r="78" spans="1:7">
      <c r="A78" s="3"/>
      <c r="D78" s="34"/>
      <c r="E78" s="35"/>
      <c r="F78" s="35"/>
      <c r="G78" s="35"/>
    </row>
    <row r="79" spans="1:7">
      <c r="A79" s="3"/>
      <c r="D79" s="34"/>
      <c r="E79" s="35"/>
      <c r="F79" s="35"/>
      <c r="G79" s="35"/>
    </row>
    <row r="80" spans="1:7">
      <c r="A80" s="3"/>
      <c r="D80" s="34"/>
      <c r="E80" s="35"/>
      <c r="F80" s="35"/>
      <c r="G80" s="35"/>
    </row>
    <row r="81" spans="1:1">
      <c r="A81" s="3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</sheetData>
  <mergeCells count="7">
    <mergeCell ref="C26:D26"/>
    <mergeCell ref="F26:G26"/>
    <mergeCell ref="A6:G6"/>
    <mergeCell ref="A2:G2"/>
    <mergeCell ref="A11:G11"/>
    <mergeCell ref="C25:D25"/>
    <mergeCell ref="F25:G25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71"/>
  <sheetViews>
    <sheetView view="pageBreakPreview" topLeftCell="A52" zoomScale="75" zoomScaleNormal="75" zoomScaleSheetLayoutView="75" workbookViewId="0">
      <selection activeCell="J11" sqref="J11"/>
    </sheetView>
  </sheetViews>
  <sheetFormatPr defaultColWidth="9.140625" defaultRowHeight="18.75"/>
  <cols>
    <col min="1" max="1" width="88" style="490" customWidth="1"/>
    <col min="2" max="2" width="15" style="490" customWidth="1"/>
    <col min="3" max="7" width="20.42578125" style="490" customWidth="1"/>
    <col min="8" max="8" width="18.42578125" style="490" customWidth="1"/>
    <col min="9" max="16384" width="9.140625" style="490"/>
  </cols>
  <sheetData>
    <row r="1" spans="1:8" ht="20.25">
      <c r="H1" s="499" t="s">
        <v>342</v>
      </c>
    </row>
    <row r="2" spans="1:8" ht="22.5">
      <c r="A2" s="527" t="s">
        <v>219</v>
      </c>
      <c r="B2" s="527"/>
      <c r="C2" s="527"/>
      <c r="D2" s="527"/>
      <c r="E2" s="527"/>
      <c r="F2" s="527"/>
      <c r="G2" s="527"/>
      <c r="H2" s="527"/>
    </row>
    <row r="3" spans="1:8">
      <c r="A3" s="269"/>
      <c r="B3" s="269"/>
      <c r="C3" s="269"/>
      <c r="D3" s="269"/>
      <c r="E3" s="270"/>
      <c r="F3" s="269"/>
      <c r="G3" s="269"/>
      <c r="H3" s="269" t="s">
        <v>366</v>
      </c>
    </row>
    <row r="4" spans="1:8" ht="48" customHeight="1">
      <c r="A4" s="506" t="s">
        <v>151</v>
      </c>
      <c r="B4" s="567" t="s">
        <v>0</v>
      </c>
      <c r="C4" s="506" t="s">
        <v>274</v>
      </c>
      <c r="D4" s="506"/>
      <c r="E4" s="507" t="s">
        <v>576</v>
      </c>
      <c r="F4" s="507"/>
      <c r="G4" s="507"/>
      <c r="H4" s="507"/>
    </row>
    <row r="5" spans="1:8" ht="56.25" customHeight="1">
      <c r="A5" s="506"/>
      <c r="B5" s="567"/>
      <c r="C5" s="467" t="s">
        <v>586</v>
      </c>
      <c r="D5" s="467" t="s">
        <v>581</v>
      </c>
      <c r="E5" s="467" t="s">
        <v>142</v>
      </c>
      <c r="F5" s="467" t="s">
        <v>138</v>
      </c>
      <c r="G5" s="23" t="s">
        <v>148</v>
      </c>
      <c r="H5" s="23" t="s">
        <v>149</v>
      </c>
    </row>
    <row r="6" spans="1:8" ht="22.5" customHeight="1">
      <c r="A6" s="23">
        <v>1</v>
      </c>
      <c r="B6" s="496">
        <v>2</v>
      </c>
      <c r="C6" s="23">
        <v>3</v>
      </c>
      <c r="D6" s="496">
        <v>4</v>
      </c>
      <c r="E6" s="23">
        <v>5</v>
      </c>
      <c r="F6" s="496">
        <v>6</v>
      </c>
      <c r="G6" s="23">
        <v>7</v>
      </c>
      <c r="H6" s="496">
        <v>8</v>
      </c>
    </row>
    <row r="7" spans="1:8" ht="27.75" customHeight="1">
      <c r="A7" s="271" t="s">
        <v>230</v>
      </c>
      <c r="B7" s="272"/>
      <c r="C7" s="272"/>
      <c r="D7" s="272"/>
      <c r="E7" s="272"/>
      <c r="F7" s="272"/>
      <c r="G7" s="272"/>
      <c r="H7" s="273"/>
    </row>
    <row r="8" spans="1:8" s="276" customFormat="1" ht="30" customHeight="1">
      <c r="A8" s="274" t="s">
        <v>205</v>
      </c>
      <c r="B8" s="275">
        <v>3000</v>
      </c>
      <c r="C8" s="95">
        <f t="shared" ref="C8" si="0">SUM(C9:C10,C12:C17)</f>
        <v>46241</v>
      </c>
      <c r="D8" s="95">
        <f t="shared" ref="D8:F8" si="1">SUM(D9:D10,D12:D17)</f>
        <v>47496</v>
      </c>
      <c r="E8" s="488">
        <f t="shared" si="1"/>
        <v>49278</v>
      </c>
      <c r="F8" s="95">
        <f t="shared" si="1"/>
        <v>47496</v>
      </c>
      <c r="G8" s="95">
        <f>F8-E8</f>
        <v>-1782</v>
      </c>
      <c r="H8" s="210">
        <f>(F8/E8)*100</f>
        <v>96.383781809326678</v>
      </c>
    </row>
    <row r="9" spans="1:8" ht="27.75" customHeight="1">
      <c r="A9" s="486" t="s">
        <v>304</v>
      </c>
      <c r="B9" s="79">
        <v>3010</v>
      </c>
      <c r="C9" s="80">
        <v>38928</v>
      </c>
      <c r="D9" s="80">
        <v>39920</v>
      </c>
      <c r="E9" s="80">
        <v>43278</v>
      </c>
      <c r="F9" s="80">
        <v>39920</v>
      </c>
      <c r="G9" s="80">
        <f>F9-E9</f>
        <v>-3358</v>
      </c>
      <c r="H9" s="83">
        <f>(F9/E9)*100</f>
        <v>92.240861407643607</v>
      </c>
    </row>
    <row r="10" spans="1:8" ht="27.75" customHeight="1">
      <c r="A10" s="486" t="s">
        <v>220</v>
      </c>
      <c r="B10" s="79">
        <v>3020</v>
      </c>
      <c r="C10" s="80"/>
      <c r="D10" s="80"/>
      <c r="E10" s="487">
        <v>0</v>
      </c>
      <c r="F10" s="80"/>
      <c r="G10" s="80">
        <f t="shared" ref="G10:G17" si="2">F10-E10</f>
        <v>0</v>
      </c>
      <c r="H10" s="83"/>
    </row>
    <row r="11" spans="1:8" ht="27.75" customHeight="1">
      <c r="A11" s="486" t="s">
        <v>221</v>
      </c>
      <c r="B11" s="79">
        <v>3021</v>
      </c>
      <c r="C11" s="80"/>
      <c r="D11" s="80"/>
      <c r="E11" s="487">
        <v>0</v>
      </c>
      <c r="F11" s="80"/>
      <c r="G11" s="80">
        <f t="shared" si="2"/>
        <v>0</v>
      </c>
      <c r="H11" s="83"/>
    </row>
    <row r="12" spans="1:8" ht="27.75" customHeight="1">
      <c r="A12" s="486" t="s">
        <v>303</v>
      </c>
      <c r="B12" s="79">
        <v>3030</v>
      </c>
      <c r="C12" s="80">
        <v>960</v>
      </c>
      <c r="D12" s="80">
        <v>0</v>
      </c>
      <c r="E12" s="487">
        <v>0</v>
      </c>
      <c r="F12" s="80">
        <v>0</v>
      </c>
      <c r="G12" s="80">
        <f>F12-E12</f>
        <v>0</v>
      </c>
      <c r="H12" s="213" t="e">
        <f>(F12/E12)*100</f>
        <v>#DIV/0!</v>
      </c>
    </row>
    <row r="13" spans="1:8" ht="27.75" customHeight="1">
      <c r="A13" s="486" t="s">
        <v>431</v>
      </c>
      <c r="B13" s="79">
        <v>3040</v>
      </c>
      <c r="C13" s="80"/>
      <c r="D13" s="80"/>
      <c r="E13" s="487">
        <v>0</v>
      </c>
      <c r="F13" s="80"/>
      <c r="G13" s="80">
        <f t="shared" si="2"/>
        <v>0</v>
      </c>
      <c r="H13" s="83"/>
    </row>
    <row r="14" spans="1:8" ht="27.75" customHeight="1">
      <c r="A14" s="486" t="s">
        <v>206</v>
      </c>
      <c r="B14" s="79">
        <v>3050</v>
      </c>
      <c r="C14" s="80"/>
      <c r="D14" s="80"/>
      <c r="E14" s="80">
        <v>0</v>
      </c>
      <c r="F14" s="80"/>
      <c r="G14" s="80">
        <f t="shared" si="2"/>
        <v>0</v>
      </c>
      <c r="H14" s="83"/>
    </row>
    <row r="15" spans="1:8" ht="27.75" customHeight="1">
      <c r="A15" s="486" t="s">
        <v>368</v>
      </c>
      <c r="B15" s="79">
        <v>3060</v>
      </c>
      <c r="C15" s="80"/>
      <c r="D15" s="80"/>
      <c r="E15" s="487">
        <v>0</v>
      </c>
      <c r="F15" s="80"/>
      <c r="G15" s="80">
        <f t="shared" si="2"/>
        <v>0</v>
      </c>
      <c r="H15" s="83"/>
    </row>
    <row r="16" spans="1:8" ht="46.5" customHeight="1">
      <c r="A16" s="486" t="s">
        <v>367</v>
      </c>
      <c r="B16" s="79">
        <v>3070</v>
      </c>
      <c r="C16" s="80"/>
      <c r="D16" s="80"/>
      <c r="E16" s="487">
        <v>0</v>
      </c>
      <c r="F16" s="80"/>
      <c r="G16" s="80">
        <f t="shared" si="2"/>
        <v>0</v>
      </c>
      <c r="H16" s="83"/>
    </row>
    <row r="17" spans="1:8" ht="31.5" customHeight="1">
      <c r="A17" s="486" t="s">
        <v>305</v>
      </c>
      <c r="B17" s="79">
        <v>3080</v>
      </c>
      <c r="C17" s="80">
        <v>6353</v>
      </c>
      <c r="D17" s="80">
        <v>7576</v>
      </c>
      <c r="E17" s="487">
        <v>6000</v>
      </c>
      <c r="F17" s="80">
        <v>7576</v>
      </c>
      <c r="G17" s="80">
        <f t="shared" si="2"/>
        <v>1576</v>
      </c>
      <c r="H17" s="83">
        <f>(F17/E17)*100</f>
        <v>126.26666666666667</v>
      </c>
    </row>
    <row r="18" spans="1:8" s="276" customFormat="1" ht="30" customHeight="1">
      <c r="A18" s="274" t="s">
        <v>214</v>
      </c>
      <c r="B18" s="275">
        <v>3100</v>
      </c>
      <c r="C18" s="95">
        <f t="shared" ref="C18" si="3">SUM(C19:C20,C21,C32,C33)</f>
        <v>-44117</v>
      </c>
      <c r="D18" s="95">
        <f t="shared" ref="D18:F18" si="4">SUM(D19:D20,D21,D32,D33)</f>
        <v>-45690</v>
      </c>
      <c r="E18" s="488">
        <f>SUM(E19:E20,E21,E32,E33)</f>
        <v>-46992</v>
      </c>
      <c r="F18" s="95">
        <f t="shared" si="4"/>
        <v>-45690</v>
      </c>
      <c r="G18" s="95">
        <f>F18-E18</f>
        <v>1302</v>
      </c>
      <c r="H18" s="210">
        <f>(F18/E18)*100</f>
        <v>97.22931562819204</v>
      </c>
    </row>
    <row r="19" spans="1:8" ht="27.75" customHeight="1">
      <c r="A19" s="486" t="s">
        <v>209</v>
      </c>
      <c r="B19" s="79">
        <v>3110</v>
      </c>
      <c r="C19" s="80">
        <v>-13727</v>
      </c>
      <c r="D19" s="80">
        <v>-11414</v>
      </c>
      <c r="E19" s="80">
        <v>-15660</v>
      </c>
      <c r="F19" s="80">
        <v>-11414</v>
      </c>
      <c r="G19" s="80">
        <f t="shared" ref="G19:G33" si="5">F19-E19</f>
        <v>4246</v>
      </c>
      <c r="H19" s="83">
        <f t="shared" ref="H19:H33" si="6">(F19/E19)*100</f>
        <v>72.886334610472531</v>
      </c>
    </row>
    <row r="20" spans="1:8" ht="27.75" customHeight="1">
      <c r="A20" s="486" t="s">
        <v>210</v>
      </c>
      <c r="B20" s="79">
        <v>3120</v>
      </c>
      <c r="C20" s="80">
        <v>-19216</v>
      </c>
      <c r="D20" s="80">
        <v>-21887</v>
      </c>
      <c r="E20" s="80">
        <v>-19694</v>
      </c>
      <c r="F20" s="80">
        <v>-21887</v>
      </c>
      <c r="G20" s="80">
        <f t="shared" si="5"/>
        <v>-2193</v>
      </c>
      <c r="H20" s="83">
        <f t="shared" si="6"/>
        <v>111.13537117903931</v>
      </c>
    </row>
    <row r="21" spans="1:8" ht="42" customHeight="1">
      <c r="A21" s="486" t="s">
        <v>222</v>
      </c>
      <c r="B21" s="79">
        <v>3130</v>
      </c>
      <c r="C21" s="80">
        <f t="shared" ref="C21" si="7">SUM(C22:C31)</f>
        <v>-10846</v>
      </c>
      <c r="D21" s="80">
        <f t="shared" ref="D21" si="8">SUM(D22:D31)</f>
        <v>-12053</v>
      </c>
      <c r="E21" s="487">
        <f t="shared" ref="E21" si="9">SUM(E22:E31)</f>
        <v>-11357</v>
      </c>
      <c r="F21" s="80">
        <f t="shared" ref="F21" si="10">SUM(F22:F31)</f>
        <v>-12053</v>
      </c>
      <c r="G21" s="80">
        <f t="shared" si="5"/>
        <v>-696</v>
      </c>
      <c r="H21" s="83">
        <f t="shared" si="6"/>
        <v>106.12837897332041</v>
      </c>
    </row>
    <row r="22" spans="1:8" ht="27.75" customHeight="1">
      <c r="A22" s="486" t="s">
        <v>211</v>
      </c>
      <c r="B22" s="79">
        <v>3131</v>
      </c>
      <c r="C22" s="80">
        <v>-17</v>
      </c>
      <c r="D22" s="80">
        <v>-4</v>
      </c>
      <c r="E22" s="107">
        <v>0</v>
      </c>
      <c r="F22" s="80">
        <v>-4</v>
      </c>
      <c r="G22" s="80">
        <f t="shared" si="5"/>
        <v>-4</v>
      </c>
      <c r="H22" s="213" t="e">
        <f t="shared" si="6"/>
        <v>#DIV/0!</v>
      </c>
    </row>
    <row r="23" spans="1:8" ht="27.75" customHeight="1">
      <c r="A23" s="486" t="s">
        <v>212</v>
      </c>
      <c r="B23" s="79">
        <v>3132</v>
      </c>
      <c r="C23" s="80">
        <v>-1299</v>
      </c>
      <c r="D23" s="80">
        <v>-1128</v>
      </c>
      <c r="E23" s="107">
        <v>-1340</v>
      </c>
      <c r="F23" s="80">
        <v>-1128</v>
      </c>
      <c r="G23" s="80">
        <f t="shared" si="5"/>
        <v>212</v>
      </c>
      <c r="H23" s="83">
        <f t="shared" si="6"/>
        <v>84.179104477611943</v>
      </c>
    </row>
    <row r="24" spans="1:8" ht="27.75" customHeight="1">
      <c r="A24" s="486" t="s">
        <v>70</v>
      </c>
      <c r="B24" s="79">
        <v>3133</v>
      </c>
      <c r="C24" s="80">
        <v>-4297</v>
      </c>
      <c r="D24" s="80">
        <v>-4935</v>
      </c>
      <c r="E24" s="107">
        <v>-4404</v>
      </c>
      <c r="F24" s="80">
        <v>-4935</v>
      </c>
      <c r="G24" s="80">
        <f t="shared" si="5"/>
        <v>-531</v>
      </c>
      <c r="H24" s="83">
        <f t="shared" si="6"/>
        <v>112.05722070844686</v>
      </c>
    </row>
    <row r="25" spans="1:8" ht="27.75" customHeight="1">
      <c r="A25" s="486" t="s">
        <v>71</v>
      </c>
      <c r="B25" s="79">
        <v>3134</v>
      </c>
      <c r="C25" s="107" t="s">
        <v>183</v>
      </c>
      <c r="D25" s="107" t="s">
        <v>183</v>
      </c>
      <c r="E25" s="136" t="s">
        <v>183</v>
      </c>
      <c r="F25" s="107" t="s">
        <v>183</v>
      </c>
      <c r="G25" s="80"/>
      <c r="H25" s="83"/>
    </row>
    <row r="26" spans="1:8" ht="27.75" customHeight="1">
      <c r="A26" s="486" t="s">
        <v>285</v>
      </c>
      <c r="B26" s="79">
        <v>3135</v>
      </c>
      <c r="C26" s="107">
        <v>-57</v>
      </c>
      <c r="D26" s="107">
        <v>-59</v>
      </c>
      <c r="E26" s="107">
        <v>-56</v>
      </c>
      <c r="F26" s="107">
        <v>-59</v>
      </c>
      <c r="G26" s="80">
        <f t="shared" si="5"/>
        <v>-3</v>
      </c>
      <c r="H26" s="83">
        <f t="shared" si="6"/>
        <v>105.35714285714286</v>
      </c>
    </row>
    <row r="27" spans="1:8" ht="27.75" customHeight="1">
      <c r="A27" s="486" t="s">
        <v>286</v>
      </c>
      <c r="B27" s="79">
        <v>3136</v>
      </c>
      <c r="C27" s="107" t="s">
        <v>183</v>
      </c>
      <c r="D27" s="107" t="s">
        <v>183</v>
      </c>
      <c r="E27" s="136" t="s">
        <v>183</v>
      </c>
      <c r="F27" s="107" t="s">
        <v>183</v>
      </c>
      <c r="G27" s="80"/>
      <c r="H27" s="83"/>
    </row>
    <row r="28" spans="1:8" ht="27.75" customHeight="1">
      <c r="A28" s="486" t="s">
        <v>291</v>
      </c>
      <c r="B28" s="79">
        <v>3137</v>
      </c>
      <c r="C28" s="107" t="s">
        <v>183</v>
      </c>
      <c r="D28" s="107" t="s">
        <v>183</v>
      </c>
      <c r="E28" s="136" t="s">
        <v>183</v>
      </c>
      <c r="F28" s="107" t="s">
        <v>183</v>
      </c>
      <c r="G28" s="80"/>
      <c r="H28" s="83"/>
    </row>
    <row r="29" spans="1:8" ht="27.75" customHeight="1">
      <c r="A29" s="486" t="s">
        <v>362</v>
      </c>
      <c r="B29" s="79">
        <v>3138</v>
      </c>
      <c r="C29" s="80">
        <v>-358</v>
      </c>
      <c r="D29" s="80">
        <v>-492</v>
      </c>
      <c r="E29" s="107">
        <v>-367</v>
      </c>
      <c r="F29" s="80">
        <v>-492</v>
      </c>
      <c r="G29" s="80">
        <f t="shared" si="5"/>
        <v>-125</v>
      </c>
      <c r="H29" s="83">
        <f t="shared" si="6"/>
        <v>134.05994550408721</v>
      </c>
    </row>
    <row r="30" spans="1:8" ht="45" customHeight="1">
      <c r="A30" s="486" t="s">
        <v>415</v>
      </c>
      <c r="B30" s="79">
        <v>3139</v>
      </c>
      <c r="C30" s="80">
        <v>-4818</v>
      </c>
      <c r="D30" s="80">
        <v>-5435</v>
      </c>
      <c r="E30" s="107">
        <v>-5190</v>
      </c>
      <c r="F30" s="80">
        <v>-5435</v>
      </c>
      <c r="G30" s="80">
        <f t="shared" si="5"/>
        <v>-245</v>
      </c>
      <c r="H30" s="83">
        <f t="shared" si="6"/>
        <v>104.72061657032756</v>
      </c>
    </row>
    <row r="31" spans="1:8" ht="41.25" customHeight="1">
      <c r="A31" s="486" t="s">
        <v>430</v>
      </c>
      <c r="B31" s="79">
        <v>3140</v>
      </c>
      <c r="C31" s="107" t="s">
        <v>183</v>
      </c>
      <c r="D31" s="107" t="s">
        <v>183</v>
      </c>
      <c r="E31" s="136" t="s">
        <v>183</v>
      </c>
      <c r="F31" s="107" t="s">
        <v>183</v>
      </c>
      <c r="G31" s="80"/>
      <c r="H31" s="83"/>
    </row>
    <row r="32" spans="1:8" ht="27.75" customHeight="1">
      <c r="A32" s="486" t="s">
        <v>213</v>
      </c>
      <c r="B32" s="79">
        <v>3150</v>
      </c>
      <c r="C32" s="107" t="s">
        <v>183</v>
      </c>
      <c r="D32" s="107" t="s">
        <v>183</v>
      </c>
      <c r="E32" s="136" t="s">
        <v>183</v>
      </c>
      <c r="F32" s="107" t="s">
        <v>183</v>
      </c>
      <c r="G32" s="80"/>
      <c r="H32" s="83"/>
    </row>
    <row r="33" spans="1:8" ht="27.75" customHeight="1">
      <c r="A33" s="486" t="s">
        <v>302</v>
      </c>
      <c r="B33" s="79">
        <v>3160</v>
      </c>
      <c r="C33" s="80">
        <v>-328</v>
      </c>
      <c r="D33" s="80">
        <v>-336</v>
      </c>
      <c r="E33" s="487">
        <v>-281</v>
      </c>
      <c r="F33" s="80">
        <v>-336</v>
      </c>
      <c r="G33" s="80">
        <f t="shared" si="5"/>
        <v>-55</v>
      </c>
      <c r="H33" s="83">
        <f t="shared" si="6"/>
        <v>119.5729537366548</v>
      </c>
    </row>
    <row r="34" spans="1:8" s="276" customFormat="1" ht="30" customHeight="1">
      <c r="A34" s="274" t="s">
        <v>227</v>
      </c>
      <c r="B34" s="275">
        <v>3195</v>
      </c>
      <c r="C34" s="95">
        <f>SUM(C8,C18)</f>
        <v>2124</v>
      </c>
      <c r="D34" s="95">
        <f>SUM(D8,D18)</f>
        <v>1806</v>
      </c>
      <c r="E34" s="488">
        <f>SUM(E8,E18)</f>
        <v>2286</v>
      </c>
      <c r="F34" s="95">
        <f>SUM(F8,F18)</f>
        <v>1806</v>
      </c>
      <c r="G34" s="95">
        <f>F34-E34</f>
        <v>-480</v>
      </c>
      <c r="H34" s="210">
        <f>(F34/E34)*100</f>
        <v>79.00262467191601</v>
      </c>
    </row>
    <row r="35" spans="1:8" s="276" customFormat="1" ht="30" customHeight="1">
      <c r="A35" s="277" t="s">
        <v>231</v>
      </c>
      <c r="B35" s="275"/>
      <c r="C35" s="95"/>
      <c r="D35" s="95"/>
      <c r="E35" s="95"/>
      <c r="F35" s="95"/>
      <c r="G35" s="95">
        <f t="shared" ref="G35:G57" si="11">F35-E35</f>
        <v>0</v>
      </c>
      <c r="H35" s="83"/>
    </row>
    <row r="36" spans="1:8" s="276" customFormat="1" ht="30" customHeight="1">
      <c r="A36" s="274" t="s">
        <v>207</v>
      </c>
      <c r="B36" s="275">
        <v>3200</v>
      </c>
      <c r="C36" s="95">
        <f>SUM(C37:C40)</f>
        <v>0</v>
      </c>
      <c r="D36" s="95">
        <f>SUM(D37:D40)</f>
        <v>0</v>
      </c>
      <c r="E36" s="95">
        <f>SUM(E37:E40)</f>
        <v>0</v>
      </c>
      <c r="F36" s="95">
        <f>SUM(F37:F40)</f>
        <v>0</v>
      </c>
      <c r="G36" s="95">
        <f t="shared" si="11"/>
        <v>0</v>
      </c>
      <c r="H36" s="83"/>
    </row>
    <row r="37" spans="1:8" ht="27.75" customHeight="1">
      <c r="A37" s="486" t="s">
        <v>223</v>
      </c>
      <c r="B37" s="79">
        <v>3210</v>
      </c>
      <c r="C37" s="80"/>
      <c r="D37" s="80"/>
      <c r="E37" s="80"/>
      <c r="F37" s="80"/>
      <c r="G37" s="95">
        <f t="shared" si="11"/>
        <v>0</v>
      </c>
      <c r="H37" s="83"/>
    </row>
    <row r="38" spans="1:8" ht="27.75" customHeight="1">
      <c r="A38" s="486" t="s">
        <v>224</v>
      </c>
      <c r="B38" s="79">
        <v>3220</v>
      </c>
      <c r="C38" s="80"/>
      <c r="D38" s="80"/>
      <c r="E38" s="80"/>
      <c r="F38" s="80"/>
      <c r="G38" s="95">
        <f t="shared" si="11"/>
        <v>0</v>
      </c>
      <c r="H38" s="83"/>
    </row>
    <row r="39" spans="1:8" ht="27.75" customHeight="1">
      <c r="A39" s="486" t="s">
        <v>48</v>
      </c>
      <c r="B39" s="79">
        <v>3230</v>
      </c>
      <c r="C39" s="80"/>
      <c r="D39" s="80"/>
      <c r="E39" s="80"/>
      <c r="F39" s="80"/>
      <c r="G39" s="95">
        <f t="shared" si="11"/>
        <v>0</v>
      </c>
      <c r="H39" s="83"/>
    </row>
    <row r="40" spans="1:8" ht="27.75" customHeight="1">
      <c r="A40" s="486" t="s">
        <v>378</v>
      </c>
      <c r="B40" s="79">
        <v>3240</v>
      </c>
      <c r="C40" s="80">
        <v>0</v>
      </c>
      <c r="D40" s="80">
        <v>0</v>
      </c>
      <c r="E40" s="80">
        <v>0</v>
      </c>
      <c r="F40" s="80">
        <v>0</v>
      </c>
      <c r="G40" s="95">
        <f t="shared" si="11"/>
        <v>0</v>
      </c>
      <c r="H40" s="83"/>
    </row>
    <row r="41" spans="1:8" s="276" customFormat="1" ht="30" customHeight="1">
      <c r="A41" s="274" t="s">
        <v>215</v>
      </c>
      <c r="B41" s="275">
        <v>3255</v>
      </c>
      <c r="C41" s="95">
        <f t="shared" ref="C41" si="12">SUM(C42,C44,C51)</f>
        <v>-893</v>
      </c>
      <c r="D41" s="95">
        <f t="shared" ref="D41:F41" si="13">SUM(D42,D44,D51)</f>
        <v>-672</v>
      </c>
      <c r="E41" s="488">
        <f t="shared" si="13"/>
        <v>-256</v>
      </c>
      <c r="F41" s="95">
        <f t="shared" si="13"/>
        <v>-672</v>
      </c>
      <c r="G41" s="95">
        <f>F41-E41</f>
        <v>-416</v>
      </c>
      <c r="H41" s="210">
        <f>(F41/E41)*100</f>
        <v>262.5</v>
      </c>
    </row>
    <row r="42" spans="1:8" s="276" customFormat="1" ht="30" customHeight="1">
      <c r="A42" s="278" t="s">
        <v>369</v>
      </c>
      <c r="B42" s="279">
        <v>3260</v>
      </c>
      <c r="C42" s="107" t="s">
        <v>183</v>
      </c>
      <c r="D42" s="107" t="s">
        <v>183</v>
      </c>
      <c r="E42" s="136" t="str">
        <f t="shared" ref="E42" si="14">E43</f>
        <v>(    )</v>
      </c>
      <c r="F42" s="107" t="s">
        <v>183</v>
      </c>
      <c r="G42" s="108"/>
      <c r="H42" s="83"/>
    </row>
    <row r="43" spans="1:8" s="276" customFormat="1" ht="30" customHeight="1">
      <c r="A43" s="278" t="s">
        <v>370</v>
      </c>
      <c r="B43" s="279">
        <v>3261</v>
      </c>
      <c r="C43" s="107" t="s">
        <v>183</v>
      </c>
      <c r="D43" s="107" t="s">
        <v>183</v>
      </c>
      <c r="E43" s="136" t="s">
        <v>183</v>
      </c>
      <c r="F43" s="107" t="s">
        <v>183</v>
      </c>
      <c r="G43" s="108"/>
      <c r="H43" s="83"/>
    </row>
    <row r="44" spans="1:8" s="276" customFormat="1" ht="30" customHeight="1">
      <c r="A44" s="278" t="s">
        <v>371</v>
      </c>
      <c r="B44" s="279">
        <v>3270</v>
      </c>
      <c r="C44" s="80">
        <f t="shared" ref="C44" si="15">SUM(C45:C50)</f>
        <v>-893</v>
      </c>
      <c r="D44" s="80">
        <f t="shared" ref="D44" si="16">SUM(D45:D50)</f>
        <v>-672</v>
      </c>
      <c r="E44" s="487">
        <f>SUM(E45:E50)</f>
        <v>-256</v>
      </c>
      <c r="F44" s="80">
        <f t="shared" ref="F44" si="17">SUM(F45:F50)</f>
        <v>-672</v>
      </c>
      <c r="G44" s="80">
        <f t="shared" si="11"/>
        <v>-416</v>
      </c>
      <c r="H44" s="83">
        <f t="shared" ref="H44:H56" si="18">(F44/E44)*100</f>
        <v>262.5</v>
      </c>
    </row>
    <row r="45" spans="1:8" s="276" customFormat="1" ht="30" customHeight="1">
      <c r="A45" s="278" t="s">
        <v>379</v>
      </c>
      <c r="B45" s="279">
        <v>3271</v>
      </c>
      <c r="C45" s="107" t="s">
        <v>183</v>
      </c>
      <c r="D45" s="107" t="s">
        <v>183</v>
      </c>
      <c r="E45" s="136" t="s">
        <v>183</v>
      </c>
      <c r="F45" s="107" t="s">
        <v>183</v>
      </c>
      <c r="G45" s="280" t="e">
        <f t="shared" si="11"/>
        <v>#VALUE!</v>
      </c>
      <c r="H45" s="83"/>
    </row>
    <row r="46" spans="1:8" ht="27.75" customHeight="1">
      <c r="A46" s="486" t="s">
        <v>423</v>
      </c>
      <c r="B46" s="79">
        <v>3272</v>
      </c>
      <c r="C46" s="107">
        <v>-297</v>
      </c>
      <c r="D46" s="107">
        <v>-469</v>
      </c>
      <c r="E46" s="136">
        <v>-56</v>
      </c>
      <c r="F46" s="107">
        <v>-469</v>
      </c>
      <c r="G46" s="80">
        <f t="shared" ref="G46" si="19">F46-E46</f>
        <v>-413</v>
      </c>
      <c r="H46" s="83">
        <f t="shared" ref="H46" si="20">(F46/E46)*100</f>
        <v>837.5</v>
      </c>
    </row>
    <row r="47" spans="1:8" ht="41.1" customHeight="1">
      <c r="A47" s="486" t="s">
        <v>28</v>
      </c>
      <c r="B47" s="79">
        <v>3273</v>
      </c>
      <c r="C47" s="107">
        <v>-92</v>
      </c>
      <c r="D47" s="107">
        <v>-138</v>
      </c>
      <c r="E47" s="136">
        <v>-200</v>
      </c>
      <c r="F47" s="107">
        <v>-138</v>
      </c>
      <c r="G47" s="107">
        <f t="shared" si="11"/>
        <v>62</v>
      </c>
      <c r="H47" s="83">
        <f>(F47/E47)*100</f>
        <v>69</v>
      </c>
    </row>
    <row r="48" spans="1:8" ht="27.75" customHeight="1">
      <c r="A48" s="486" t="s">
        <v>380</v>
      </c>
      <c r="B48" s="79">
        <v>3274</v>
      </c>
      <c r="C48" s="107">
        <v>-10</v>
      </c>
      <c r="D48" s="136" t="s">
        <v>183</v>
      </c>
      <c r="E48" s="136" t="s">
        <v>183</v>
      </c>
      <c r="F48" s="136" t="s">
        <v>183</v>
      </c>
      <c r="G48" s="280" t="e">
        <f t="shared" si="11"/>
        <v>#VALUE!</v>
      </c>
      <c r="H48" s="81"/>
    </row>
    <row r="49" spans="1:8" ht="42.75" customHeight="1">
      <c r="A49" s="486" t="s">
        <v>372</v>
      </c>
      <c r="B49" s="79">
        <v>3275</v>
      </c>
      <c r="C49" s="107">
        <v>-494</v>
      </c>
      <c r="D49" s="107">
        <v>-65</v>
      </c>
      <c r="E49" s="136" t="s">
        <v>183</v>
      </c>
      <c r="F49" s="107">
        <v>-65</v>
      </c>
      <c r="G49" s="280" t="e">
        <f t="shared" ref="G49" si="21">F49-E49</f>
        <v>#VALUE!</v>
      </c>
      <c r="H49" s="213" t="e">
        <f>(F49/E49)*100</f>
        <v>#VALUE!</v>
      </c>
    </row>
    <row r="50" spans="1:8" ht="27.75" customHeight="1">
      <c r="A50" s="486" t="s">
        <v>373</v>
      </c>
      <c r="B50" s="79">
        <v>3276</v>
      </c>
      <c r="C50" s="107" t="s">
        <v>183</v>
      </c>
      <c r="D50" s="107" t="s">
        <v>183</v>
      </c>
      <c r="E50" s="136" t="s">
        <v>183</v>
      </c>
      <c r="F50" s="107" t="s">
        <v>183</v>
      </c>
      <c r="G50" s="107"/>
      <c r="H50" s="83"/>
    </row>
    <row r="51" spans="1:8" ht="27.75" customHeight="1">
      <c r="A51" s="486" t="s">
        <v>302</v>
      </c>
      <c r="B51" s="79">
        <v>3280</v>
      </c>
      <c r="C51" s="107" t="s">
        <v>183</v>
      </c>
      <c r="D51" s="107" t="s">
        <v>183</v>
      </c>
      <c r="E51" s="136" t="s">
        <v>183</v>
      </c>
      <c r="F51" s="107" t="s">
        <v>183</v>
      </c>
      <c r="G51" s="107"/>
      <c r="H51" s="83"/>
    </row>
    <row r="52" spans="1:8" s="276" customFormat="1" ht="30" customHeight="1">
      <c r="A52" s="274" t="s">
        <v>101</v>
      </c>
      <c r="B52" s="275">
        <v>3295</v>
      </c>
      <c r="C52" s="95">
        <f t="shared" ref="C52" si="22">SUM(C36,C41)</f>
        <v>-893</v>
      </c>
      <c r="D52" s="95">
        <f t="shared" ref="D52:F52" si="23">SUM(D36,D41)</f>
        <v>-672</v>
      </c>
      <c r="E52" s="488">
        <f>SUM(E36,E41)</f>
        <v>-256</v>
      </c>
      <c r="F52" s="95">
        <f t="shared" si="23"/>
        <v>-672</v>
      </c>
      <c r="G52" s="95">
        <f t="shared" si="11"/>
        <v>-416</v>
      </c>
      <c r="H52" s="210">
        <f t="shared" si="18"/>
        <v>262.5</v>
      </c>
    </row>
    <row r="53" spans="1:8" s="276" customFormat="1" ht="30" customHeight="1">
      <c r="A53" s="277" t="s">
        <v>232</v>
      </c>
      <c r="B53" s="275"/>
      <c r="C53" s="80"/>
      <c r="D53" s="80"/>
      <c r="E53" s="80"/>
      <c r="F53" s="80"/>
      <c r="G53" s="95">
        <f t="shared" si="11"/>
        <v>0</v>
      </c>
      <c r="H53" s="83"/>
    </row>
    <row r="54" spans="1:8" s="276" customFormat="1" ht="30" customHeight="1">
      <c r="A54" s="274" t="s">
        <v>208</v>
      </c>
      <c r="B54" s="275">
        <v>3300</v>
      </c>
      <c r="C54" s="95">
        <f t="shared" ref="C54" si="24">SUM(C55:C57)</f>
        <v>0</v>
      </c>
      <c r="D54" s="95">
        <f t="shared" ref="D54:F54" si="25">SUM(D55:D57)</f>
        <v>0</v>
      </c>
      <c r="E54" s="488">
        <f>SUM(E55,E56,E57)</f>
        <v>0</v>
      </c>
      <c r="F54" s="95">
        <f t="shared" si="25"/>
        <v>0</v>
      </c>
      <c r="G54" s="95">
        <f t="shared" si="11"/>
        <v>0</v>
      </c>
      <c r="H54" s="286" t="e">
        <f t="shared" si="18"/>
        <v>#DIV/0!</v>
      </c>
    </row>
    <row r="55" spans="1:8" ht="27.75" customHeight="1">
      <c r="A55" s="486" t="s">
        <v>225</v>
      </c>
      <c r="B55" s="79">
        <v>3310</v>
      </c>
      <c r="C55" s="95">
        <v>0</v>
      </c>
      <c r="D55" s="95">
        <v>0</v>
      </c>
      <c r="E55" s="487">
        <v>0</v>
      </c>
      <c r="F55" s="95">
        <v>0</v>
      </c>
      <c r="G55" s="80">
        <f t="shared" si="11"/>
        <v>0</v>
      </c>
      <c r="H55" s="213" t="e">
        <f t="shared" si="18"/>
        <v>#DIV/0!</v>
      </c>
    </row>
    <row r="56" spans="1:8" ht="27.75" customHeight="1">
      <c r="A56" s="486" t="s">
        <v>374</v>
      </c>
      <c r="B56" s="79">
        <v>3320</v>
      </c>
      <c r="C56" s="80">
        <v>0</v>
      </c>
      <c r="D56" s="80">
        <v>0</v>
      </c>
      <c r="E56" s="487">
        <v>0</v>
      </c>
      <c r="F56" s="80">
        <v>0</v>
      </c>
      <c r="G56" s="80">
        <f t="shared" si="11"/>
        <v>0</v>
      </c>
      <c r="H56" s="213" t="e">
        <f t="shared" si="18"/>
        <v>#DIV/0!</v>
      </c>
    </row>
    <row r="57" spans="1:8" ht="27.75" customHeight="1">
      <c r="A57" s="486" t="s">
        <v>529</v>
      </c>
      <c r="B57" s="79">
        <v>3330</v>
      </c>
      <c r="C57" s="80">
        <v>0</v>
      </c>
      <c r="D57" s="80">
        <v>0</v>
      </c>
      <c r="E57" s="487">
        <v>0</v>
      </c>
      <c r="F57" s="80">
        <v>0</v>
      </c>
      <c r="G57" s="95">
        <f t="shared" si="11"/>
        <v>0</v>
      </c>
      <c r="H57" s="83"/>
    </row>
    <row r="58" spans="1:8" s="276" customFormat="1" ht="30" customHeight="1">
      <c r="A58" s="274" t="s">
        <v>216</v>
      </c>
      <c r="B58" s="275">
        <v>3345</v>
      </c>
      <c r="C58" s="95">
        <f>SUM(C59:C63)</f>
        <v>-1230</v>
      </c>
      <c r="D58" s="95">
        <f>SUM(D59:D63)</f>
        <v>-1220</v>
      </c>
      <c r="E58" s="488">
        <f t="shared" ref="E58" si="26">SUM(E59,E60,E61,E62,E63)</f>
        <v>-1422</v>
      </c>
      <c r="F58" s="95">
        <f>SUM(F59:F63)</f>
        <v>-1220</v>
      </c>
      <c r="G58" s="95">
        <f>F58-E58</f>
        <v>202</v>
      </c>
      <c r="H58" s="210">
        <f>(F58/E58)*100</f>
        <v>85.79465541490859</v>
      </c>
    </row>
    <row r="59" spans="1:8" ht="27.75" customHeight="1">
      <c r="A59" s="486" t="s">
        <v>226</v>
      </c>
      <c r="B59" s="79">
        <v>3350</v>
      </c>
      <c r="C59" s="107" t="s">
        <v>183</v>
      </c>
      <c r="D59" s="107" t="s">
        <v>183</v>
      </c>
      <c r="E59" s="136" t="s">
        <v>183</v>
      </c>
      <c r="F59" s="107" t="s">
        <v>183</v>
      </c>
      <c r="G59" s="95"/>
      <c r="H59" s="83"/>
    </row>
    <row r="60" spans="1:8" ht="27.75" customHeight="1">
      <c r="A60" s="486" t="s">
        <v>375</v>
      </c>
      <c r="B60" s="79">
        <v>3360</v>
      </c>
      <c r="C60" s="80">
        <v>-905</v>
      </c>
      <c r="D60" s="80">
        <v>-1041</v>
      </c>
      <c r="E60" s="136">
        <v>-1207</v>
      </c>
      <c r="F60" s="80">
        <v>-1041</v>
      </c>
      <c r="G60" s="80">
        <f>F60-E60</f>
        <v>166</v>
      </c>
      <c r="H60" s="83">
        <f t="shared" ref="H60:H68" si="27">(F60/E60)*100</f>
        <v>86.246893123446569</v>
      </c>
    </row>
    <row r="61" spans="1:8" ht="27.75" customHeight="1">
      <c r="A61" s="486" t="s">
        <v>376</v>
      </c>
      <c r="B61" s="79">
        <v>3370</v>
      </c>
      <c r="C61" s="80">
        <v>-72</v>
      </c>
      <c r="D61" s="136" t="s">
        <v>183</v>
      </c>
      <c r="E61" s="136" t="s">
        <v>183</v>
      </c>
      <c r="F61" s="136" t="s">
        <v>183</v>
      </c>
      <c r="G61" s="110" t="e">
        <f t="shared" ref="G61:G68" si="28">F61-E61</f>
        <v>#VALUE!</v>
      </c>
      <c r="H61" s="213" t="e">
        <f t="shared" si="27"/>
        <v>#VALUE!</v>
      </c>
    </row>
    <row r="62" spans="1:8" ht="48" customHeight="1">
      <c r="A62" s="486" t="s">
        <v>377</v>
      </c>
      <c r="B62" s="79">
        <v>3380</v>
      </c>
      <c r="C62" s="80">
        <v>-253</v>
      </c>
      <c r="D62" s="80">
        <v>-179</v>
      </c>
      <c r="E62" s="136">
        <v>-215</v>
      </c>
      <c r="F62" s="80">
        <v>-179</v>
      </c>
      <c r="G62" s="80">
        <f t="shared" si="28"/>
        <v>36</v>
      </c>
      <c r="H62" s="83">
        <f t="shared" si="27"/>
        <v>83.255813953488371</v>
      </c>
    </row>
    <row r="63" spans="1:8" ht="31.5" customHeight="1">
      <c r="A63" s="486" t="s">
        <v>450</v>
      </c>
      <c r="B63" s="79">
        <v>3390</v>
      </c>
      <c r="C63" s="80">
        <v>0</v>
      </c>
      <c r="D63" s="80">
        <v>0</v>
      </c>
      <c r="E63" s="487">
        <v>0</v>
      </c>
      <c r="F63" s="80">
        <v>0</v>
      </c>
      <c r="G63" s="80">
        <f t="shared" si="28"/>
        <v>0</v>
      </c>
      <c r="H63" s="213" t="e">
        <f t="shared" si="27"/>
        <v>#DIV/0!</v>
      </c>
    </row>
    <row r="64" spans="1:8" s="276" customFormat="1" ht="30" customHeight="1">
      <c r="A64" s="274" t="s">
        <v>102</v>
      </c>
      <c r="B64" s="275">
        <v>3395</v>
      </c>
      <c r="C64" s="95">
        <f>SUM(C54,C58)</f>
        <v>-1230</v>
      </c>
      <c r="D64" s="95">
        <f>SUM(D54,D58)</f>
        <v>-1220</v>
      </c>
      <c r="E64" s="488">
        <f>SUM(E54,E58)</f>
        <v>-1422</v>
      </c>
      <c r="F64" s="95">
        <f>SUM(F54,F58)</f>
        <v>-1220</v>
      </c>
      <c r="G64" s="95">
        <f t="shared" si="28"/>
        <v>202</v>
      </c>
      <c r="H64" s="210">
        <f t="shared" si="27"/>
        <v>85.79465541490859</v>
      </c>
    </row>
    <row r="65" spans="1:8" s="276" customFormat="1" ht="30" customHeight="1">
      <c r="A65" s="274" t="s">
        <v>29</v>
      </c>
      <c r="B65" s="275">
        <v>3400</v>
      </c>
      <c r="C65" s="95">
        <f>SUM(C34,C52,C64)</f>
        <v>1</v>
      </c>
      <c r="D65" s="95">
        <f>SUM(D34,D52,D64)</f>
        <v>-86</v>
      </c>
      <c r="E65" s="488">
        <f t="shared" ref="E65" si="29">SUM(E34,E52,E64)</f>
        <v>608</v>
      </c>
      <c r="F65" s="95">
        <f>SUM(F34,F52,F64)</f>
        <v>-86</v>
      </c>
      <c r="G65" s="95">
        <f t="shared" si="28"/>
        <v>-694</v>
      </c>
      <c r="H65" s="210">
        <f>(F65/E65)*100</f>
        <v>-14.144736842105262</v>
      </c>
    </row>
    <row r="66" spans="1:8" ht="27.75" customHeight="1">
      <c r="A66" s="486" t="s">
        <v>233</v>
      </c>
      <c r="B66" s="79">
        <v>3405</v>
      </c>
      <c r="C66" s="80">
        <v>182</v>
      </c>
      <c r="D66" s="80">
        <v>183</v>
      </c>
      <c r="E66" s="487">
        <v>288</v>
      </c>
      <c r="F66" s="80">
        <f>C68</f>
        <v>183</v>
      </c>
      <c r="G66" s="80">
        <f t="shared" si="28"/>
        <v>-105</v>
      </c>
      <c r="H66" s="83">
        <f t="shared" si="27"/>
        <v>63.541666666666664</v>
      </c>
    </row>
    <row r="67" spans="1:8" ht="27.75" customHeight="1">
      <c r="A67" s="486" t="s">
        <v>104</v>
      </c>
      <c r="B67" s="79">
        <v>3410</v>
      </c>
      <c r="C67" s="95">
        <v>0</v>
      </c>
      <c r="D67" s="95">
        <v>0</v>
      </c>
      <c r="E67" s="487">
        <v>0</v>
      </c>
      <c r="F67" s="95">
        <v>0</v>
      </c>
      <c r="G67" s="80">
        <f t="shared" si="28"/>
        <v>0</v>
      </c>
      <c r="H67" s="83"/>
    </row>
    <row r="68" spans="1:8" ht="31.5" customHeight="1">
      <c r="A68" s="486" t="s">
        <v>234</v>
      </c>
      <c r="B68" s="79">
        <v>3415</v>
      </c>
      <c r="C68" s="95">
        <f t="shared" ref="C68" si="30">SUM(C66,C65,C67)</f>
        <v>183</v>
      </c>
      <c r="D68" s="95">
        <f t="shared" ref="D68:F68" si="31">SUM(D66,D65,D67)</f>
        <v>97</v>
      </c>
      <c r="E68" s="488">
        <f t="shared" si="31"/>
        <v>896</v>
      </c>
      <c r="F68" s="95">
        <f t="shared" si="31"/>
        <v>97</v>
      </c>
      <c r="G68" s="95">
        <f t="shared" si="28"/>
        <v>-799</v>
      </c>
      <c r="H68" s="210">
        <f t="shared" si="27"/>
        <v>10.825892857142858</v>
      </c>
    </row>
    <row r="69" spans="1:8" s="283" customFormat="1" ht="20.25">
      <c r="A69" s="281"/>
      <c r="B69" s="282"/>
      <c r="C69" s="282"/>
      <c r="D69" s="282"/>
      <c r="E69" s="282"/>
      <c r="F69" s="282"/>
      <c r="G69" s="282"/>
      <c r="H69" s="282"/>
    </row>
    <row r="70" spans="1:8" s="234" customFormat="1" ht="69.75" customHeight="1">
      <c r="A70" s="231" t="s">
        <v>464</v>
      </c>
      <c r="B70" s="232"/>
      <c r="C70" s="568" t="s">
        <v>134</v>
      </c>
      <c r="D70" s="568"/>
      <c r="E70" s="284"/>
      <c r="F70" s="470" t="s">
        <v>585</v>
      </c>
      <c r="G70" s="285"/>
    </row>
    <row r="71" spans="1:8" s="67" customFormat="1">
      <c r="A71" s="469" t="s">
        <v>358</v>
      </c>
      <c r="B71" s="207"/>
      <c r="C71" s="512" t="s">
        <v>66</v>
      </c>
      <c r="D71" s="512"/>
      <c r="E71" s="207"/>
      <c r="F71" s="468" t="s">
        <v>170</v>
      </c>
      <c r="G71" s="468"/>
      <c r="H71" s="468"/>
    </row>
  </sheetData>
  <mergeCells count="7">
    <mergeCell ref="C71:D71"/>
    <mergeCell ref="A2:H2"/>
    <mergeCell ref="A4:A5"/>
    <mergeCell ref="B4:B5"/>
    <mergeCell ref="C4:D4"/>
    <mergeCell ref="E4:H4"/>
    <mergeCell ref="C70:D70"/>
  </mergeCells>
  <phoneticPr fontId="3" type="noConversion"/>
  <pageMargins left="0.59055118110236227" right="0.59055118110236227" top="0.98425196850393704" bottom="0.59055118110236227" header="0.19685039370078741" footer="0.23622047244094491"/>
  <pageSetup paperSize="9" scale="60" orientation="landscape" r:id="rId1"/>
  <headerFooter alignWithMargins="0"/>
  <ignoredErrors>
    <ignoredError sqref="D54:E54 D58:E58 E21 D44" formula="1"/>
    <ignoredError sqref="G45 G48 H54:H56 H63 G61:H61 H22 H12 G49:H49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4"/>
  <sheetViews>
    <sheetView view="pageBreakPreview" topLeftCell="A3" zoomScale="87" zoomScaleNormal="70" zoomScaleSheetLayoutView="87" workbookViewId="0">
      <selection activeCell="G81" sqref="G81"/>
    </sheetView>
  </sheetViews>
  <sheetFormatPr defaultColWidth="9.140625" defaultRowHeight="18.75"/>
  <cols>
    <col min="1" max="1" width="63.28515625" style="1" customWidth="1"/>
    <col min="2" max="2" width="12" style="39" customWidth="1"/>
    <col min="3" max="3" width="15.28515625" style="39" customWidth="1"/>
    <col min="4" max="4" width="16.140625" style="39" customWidth="1"/>
    <col min="5" max="5" width="16.7109375" style="39" customWidth="1"/>
    <col min="6" max="7" width="14" style="39" customWidth="1"/>
    <col min="8" max="16384" width="9.140625" style="1"/>
  </cols>
  <sheetData>
    <row r="1" spans="1:8" ht="12.75" customHeight="1"/>
    <row r="2" spans="1:8" ht="17.25" customHeight="1">
      <c r="A2" s="538" t="s">
        <v>418</v>
      </c>
      <c r="B2" s="538"/>
      <c r="C2" s="538"/>
      <c r="D2" s="538"/>
      <c r="E2" s="538"/>
      <c r="F2" s="538"/>
      <c r="G2" s="538"/>
    </row>
    <row r="3" spans="1:8" ht="17.25" customHeight="1">
      <c r="A3" s="472"/>
      <c r="B3" s="6"/>
      <c r="C3" s="6"/>
      <c r="D3" s="472"/>
      <c r="E3" s="472"/>
      <c r="F3" s="472"/>
      <c r="G3" s="287" t="s">
        <v>366</v>
      </c>
    </row>
    <row r="4" spans="1:8" ht="61.5" customHeight="1">
      <c r="A4" s="288" t="s">
        <v>151</v>
      </c>
      <c r="B4" s="88" t="s">
        <v>18</v>
      </c>
      <c r="C4" s="88" t="s">
        <v>582</v>
      </c>
      <c r="D4" s="88" t="s">
        <v>583</v>
      </c>
      <c r="E4" s="88" t="s">
        <v>584</v>
      </c>
      <c r="F4" s="88" t="s">
        <v>436</v>
      </c>
      <c r="G4" s="289" t="s">
        <v>397</v>
      </c>
    </row>
    <row r="5" spans="1:8" ht="20.25" customHeight="1">
      <c r="A5" s="42">
        <v>1</v>
      </c>
      <c r="B5" s="482">
        <v>2</v>
      </c>
      <c r="C5" s="482">
        <v>3</v>
      </c>
      <c r="D5" s="482">
        <v>4</v>
      </c>
      <c r="E5" s="482">
        <v>5</v>
      </c>
      <c r="F5" s="482">
        <v>6</v>
      </c>
      <c r="G5" s="482">
        <v>7</v>
      </c>
    </row>
    <row r="6" spans="1:8" ht="26.25" customHeight="1">
      <c r="A6" s="290" t="s">
        <v>230</v>
      </c>
      <c r="B6" s="482"/>
      <c r="C6" s="291"/>
      <c r="D6" s="291"/>
      <c r="E6" s="291"/>
      <c r="F6" s="291"/>
      <c r="G6" s="291"/>
    </row>
    <row r="7" spans="1:8" ht="26.25" customHeight="1">
      <c r="A7" s="292" t="s">
        <v>398</v>
      </c>
      <c r="B7" s="293"/>
      <c r="C7" s="294">
        <f t="shared" ref="C7" si="0">C9+C15</f>
        <v>7313</v>
      </c>
      <c r="D7" s="294">
        <f t="shared" ref="D7:E7" si="1">D9+D15</f>
        <v>6000</v>
      </c>
      <c r="E7" s="294">
        <f t="shared" si="1"/>
        <v>7576</v>
      </c>
      <c r="F7" s="89">
        <f>E7-D7</f>
        <v>1576</v>
      </c>
      <c r="G7" s="295">
        <f>(E7/D7)*100</f>
        <v>126.26666666666667</v>
      </c>
    </row>
    <row r="8" spans="1:8" ht="21" hidden="1" customHeight="1">
      <c r="A8" s="292"/>
      <c r="B8" s="293"/>
      <c r="C8" s="97"/>
      <c r="D8" s="97"/>
      <c r="E8" s="97"/>
      <c r="F8" s="96">
        <f t="shared" ref="F8:F76" si="2">E8-D8</f>
        <v>0</v>
      </c>
      <c r="G8" s="295" t="e">
        <f t="shared" ref="G8:G9" si="3">(E8/D8)*100</f>
        <v>#DIV/0!</v>
      </c>
    </row>
    <row r="9" spans="1:8" s="20" customFormat="1" ht="68.25" customHeight="1">
      <c r="A9" s="236" t="s">
        <v>536</v>
      </c>
      <c r="B9" s="237">
        <v>3030</v>
      </c>
      <c r="C9" s="89">
        <f>SUM(C12:C14)</f>
        <v>960</v>
      </c>
      <c r="D9" s="89">
        <f>SUM(D12:D14)</f>
        <v>0</v>
      </c>
      <c r="E9" s="89">
        <f>SUM(E12:E14)</f>
        <v>0</v>
      </c>
      <c r="F9" s="89">
        <f>E9-D9</f>
        <v>0</v>
      </c>
      <c r="G9" s="296" t="e">
        <f t="shared" si="3"/>
        <v>#DIV/0!</v>
      </c>
    </row>
    <row r="10" spans="1:8" ht="21" hidden="1" customHeight="1">
      <c r="A10" s="297"/>
      <c r="B10" s="88"/>
      <c r="C10" s="86"/>
      <c r="D10" s="96"/>
      <c r="E10" s="86"/>
      <c r="F10" s="89">
        <f t="shared" ref="F10:F14" si="4">E10-D10</f>
        <v>0</v>
      </c>
      <c r="G10" s="298"/>
      <c r="H10" s="20"/>
    </row>
    <row r="11" spans="1:8" ht="22.5" hidden="1" customHeight="1">
      <c r="A11" s="297"/>
      <c r="B11" s="88"/>
      <c r="C11" s="86"/>
      <c r="D11" s="96"/>
      <c r="E11" s="86"/>
      <c r="F11" s="89">
        <f t="shared" si="4"/>
        <v>0</v>
      </c>
      <c r="G11" s="298"/>
      <c r="H11" s="20"/>
    </row>
    <row r="12" spans="1:8" ht="22.5" customHeight="1">
      <c r="A12" s="297" t="s">
        <v>533</v>
      </c>
      <c r="B12" s="88"/>
      <c r="C12" s="86">
        <v>781</v>
      </c>
      <c r="D12" s="86">
        <v>0</v>
      </c>
      <c r="E12" s="86">
        <v>0</v>
      </c>
      <c r="F12" s="86">
        <f t="shared" si="4"/>
        <v>0</v>
      </c>
      <c r="G12" s="298" t="e">
        <f t="shared" ref="G12:G14" si="5">(E12/D12)*100</f>
        <v>#DIV/0!</v>
      </c>
      <c r="H12" s="20"/>
    </row>
    <row r="13" spans="1:8" ht="21" customHeight="1">
      <c r="A13" s="297" t="s">
        <v>534</v>
      </c>
      <c r="B13" s="88"/>
      <c r="C13" s="86">
        <v>75</v>
      </c>
      <c r="D13" s="86">
        <v>0</v>
      </c>
      <c r="E13" s="86">
        <v>0</v>
      </c>
      <c r="F13" s="86">
        <f t="shared" si="4"/>
        <v>0</v>
      </c>
      <c r="G13" s="298" t="e">
        <f t="shared" si="5"/>
        <v>#DIV/0!</v>
      </c>
      <c r="H13" s="20"/>
    </row>
    <row r="14" spans="1:8" ht="20.25" customHeight="1">
      <c r="A14" s="297" t="s">
        <v>535</v>
      </c>
      <c r="B14" s="88"/>
      <c r="C14" s="86">
        <v>104</v>
      </c>
      <c r="D14" s="86">
        <v>0</v>
      </c>
      <c r="E14" s="86">
        <v>0</v>
      </c>
      <c r="F14" s="86">
        <f t="shared" si="4"/>
        <v>0</v>
      </c>
      <c r="G14" s="298" t="e">
        <f t="shared" si="5"/>
        <v>#DIV/0!</v>
      </c>
      <c r="H14" s="20"/>
    </row>
    <row r="15" spans="1:8" s="20" customFormat="1" ht="19.5" customHeight="1">
      <c r="A15" s="242" t="s">
        <v>399</v>
      </c>
      <c r="B15" s="237">
        <v>3080</v>
      </c>
      <c r="C15" s="127">
        <f>SUM(C16:C20)</f>
        <v>6353</v>
      </c>
      <c r="D15" s="127">
        <f t="shared" ref="D15" si="6">SUM(D16:D20)</f>
        <v>6000</v>
      </c>
      <c r="E15" s="127">
        <f>SUM(E16:E20)</f>
        <v>7576</v>
      </c>
      <c r="F15" s="89">
        <f>E15-D15</f>
        <v>1576</v>
      </c>
      <c r="G15" s="295">
        <f>(E15/D15)*100</f>
        <v>126.26666666666667</v>
      </c>
    </row>
    <row r="16" spans="1:8" s="20" customFormat="1" ht="47.25" customHeight="1">
      <c r="A16" s="77" t="s">
        <v>499</v>
      </c>
      <c r="B16" s="237"/>
      <c r="C16" s="86">
        <v>397</v>
      </c>
      <c r="D16" s="111">
        <v>0</v>
      </c>
      <c r="E16" s="86">
        <v>219</v>
      </c>
      <c r="F16" s="86">
        <f t="shared" ref="F16:F19" si="7">E16-D16</f>
        <v>219</v>
      </c>
      <c r="G16" s="298" t="e">
        <f t="shared" ref="G16:G19" si="8">(E16/D16)*100</f>
        <v>#DIV/0!</v>
      </c>
    </row>
    <row r="17" spans="1:9" s="20" customFormat="1" ht="20.25" customHeight="1">
      <c r="A17" s="77" t="s">
        <v>500</v>
      </c>
      <c r="B17" s="237"/>
      <c r="C17" s="86">
        <v>205</v>
      </c>
      <c r="D17" s="86">
        <v>200</v>
      </c>
      <c r="E17" s="86">
        <v>173</v>
      </c>
      <c r="F17" s="86">
        <f t="shared" si="7"/>
        <v>-27</v>
      </c>
      <c r="G17" s="87">
        <f t="shared" si="8"/>
        <v>86.5</v>
      </c>
    </row>
    <row r="18" spans="1:9" s="20" customFormat="1" ht="22.5" customHeight="1">
      <c r="A18" s="77" t="s">
        <v>501</v>
      </c>
      <c r="B18" s="237"/>
      <c r="C18" s="89">
        <v>0</v>
      </c>
      <c r="D18" s="86">
        <v>4</v>
      </c>
      <c r="E18" s="89">
        <v>0</v>
      </c>
      <c r="F18" s="86">
        <f t="shared" ref="F18" si="9">E18-D18</f>
        <v>-4</v>
      </c>
      <c r="G18" s="87">
        <f t="shared" ref="G18" si="10">(E18/D18)*100</f>
        <v>0</v>
      </c>
    </row>
    <row r="19" spans="1:9" s="20" customFormat="1" ht="21.75" customHeight="1">
      <c r="A19" s="77" t="s">
        <v>573</v>
      </c>
      <c r="B19" s="237"/>
      <c r="C19" s="86">
        <v>2</v>
      </c>
      <c r="D19" s="86">
        <v>0</v>
      </c>
      <c r="E19" s="86">
        <v>0</v>
      </c>
      <c r="F19" s="86">
        <f t="shared" si="7"/>
        <v>0</v>
      </c>
      <c r="G19" s="298" t="e">
        <f t="shared" si="8"/>
        <v>#DIV/0!</v>
      </c>
    </row>
    <row r="20" spans="1:9" ht="18.75" customHeight="1">
      <c r="A20" s="77" t="s">
        <v>502</v>
      </c>
      <c r="B20" s="88"/>
      <c r="C20" s="86">
        <v>5749</v>
      </c>
      <c r="D20" s="86">
        <v>5796</v>
      </c>
      <c r="E20" s="86">
        <v>7184</v>
      </c>
      <c r="F20" s="86">
        <f>E20-D20</f>
        <v>1388</v>
      </c>
      <c r="G20" s="87">
        <f>(E20/D20)*100</f>
        <v>123.94755003450655</v>
      </c>
      <c r="H20" s="20"/>
    </row>
    <row r="21" spans="1:9" ht="22.5" hidden="1" customHeight="1">
      <c r="A21" s="297"/>
      <c r="B21" s="88"/>
      <c r="C21" s="86"/>
      <c r="D21" s="86"/>
      <c r="E21" s="86"/>
      <c r="F21" s="86">
        <f t="shared" ref="F21" si="11">E21-D21</f>
        <v>0</v>
      </c>
      <c r="G21" s="87"/>
      <c r="H21" s="20"/>
    </row>
    <row r="22" spans="1:9" ht="33.950000000000003" hidden="1" customHeight="1">
      <c r="A22" s="299"/>
      <c r="B22" s="88"/>
      <c r="C22" s="86"/>
      <c r="D22" s="86"/>
      <c r="E22" s="86"/>
      <c r="F22" s="86"/>
      <c r="G22" s="87"/>
      <c r="H22" s="20"/>
    </row>
    <row r="23" spans="1:9" ht="27.75" hidden="1" customHeight="1">
      <c r="A23" s="297"/>
      <c r="B23" s="88"/>
      <c r="C23" s="96"/>
      <c r="D23" s="96"/>
      <c r="E23" s="96"/>
      <c r="F23" s="96"/>
      <c r="G23" s="298"/>
      <c r="H23" s="20"/>
    </row>
    <row r="24" spans="1:9" ht="21" hidden="1" customHeight="1">
      <c r="A24" s="292"/>
      <c r="B24" s="293"/>
      <c r="C24" s="97"/>
      <c r="D24" s="97"/>
      <c r="E24" s="97"/>
      <c r="F24" s="96">
        <f t="shared" si="2"/>
        <v>0</v>
      </c>
      <c r="G24" s="298" t="e">
        <f t="shared" ref="G24:G39" si="12">(E24/D24)*100</f>
        <v>#DIV/0!</v>
      </c>
      <c r="H24" s="20"/>
    </row>
    <row r="25" spans="1:9" s="20" customFormat="1" ht="26.25" customHeight="1">
      <c r="A25" s="292" t="s">
        <v>214</v>
      </c>
      <c r="B25" s="300"/>
      <c r="C25" s="98"/>
      <c r="D25" s="98"/>
      <c r="E25" s="98"/>
      <c r="F25" s="96"/>
      <c r="G25" s="298"/>
    </row>
    <row r="26" spans="1:9" s="20" customFormat="1" ht="27" hidden="1" customHeight="1">
      <c r="A26" s="297" t="s">
        <v>400</v>
      </c>
      <c r="B26" s="246">
        <v>3140</v>
      </c>
      <c r="C26" s="96"/>
      <c r="D26" s="96"/>
      <c r="E26" s="96"/>
      <c r="F26" s="96">
        <f t="shared" si="2"/>
        <v>0</v>
      </c>
      <c r="G26" s="298" t="e">
        <f t="shared" si="12"/>
        <v>#DIV/0!</v>
      </c>
    </row>
    <row r="27" spans="1:9" ht="2.25" hidden="1" customHeight="1">
      <c r="A27" s="292"/>
      <c r="B27" s="293"/>
      <c r="C27" s="97"/>
      <c r="D27" s="97"/>
      <c r="E27" s="97"/>
      <c r="F27" s="96">
        <f t="shared" si="2"/>
        <v>0</v>
      </c>
      <c r="G27" s="298" t="e">
        <f t="shared" si="12"/>
        <v>#DIV/0!</v>
      </c>
      <c r="H27" s="20"/>
      <c r="I27" s="20"/>
    </row>
    <row r="28" spans="1:9" s="20" customFormat="1" ht="21.75" customHeight="1">
      <c r="A28" s="242" t="s">
        <v>203</v>
      </c>
      <c r="B28" s="240">
        <v>3160</v>
      </c>
      <c r="C28" s="89">
        <f>SUM(C29:C34)</f>
        <v>-328</v>
      </c>
      <c r="D28" s="89">
        <f>SUM(D29:D34)</f>
        <v>-281</v>
      </c>
      <c r="E28" s="89">
        <f>SUM(E29:E34)</f>
        <v>-336</v>
      </c>
      <c r="F28" s="89">
        <f>E28-D28</f>
        <v>-55</v>
      </c>
      <c r="G28" s="295">
        <f>(E28/D28)*100</f>
        <v>119.5729537366548</v>
      </c>
    </row>
    <row r="29" spans="1:9" s="20" customFormat="1" ht="20.25" customHeight="1">
      <c r="A29" s="77" t="s">
        <v>503</v>
      </c>
      <c r="B29" s="246"/>
      <c r="C29" s="116">
        <v>-4</v>
      </c>
      <c r="D29" s="116">
        <v>0</v>
      </c>
      <c r="E29" s="116">
        <v>0</v>
      </c>
      <c r="F29" s="86">
        <f>E29-D29</f>
        <v>0</v>
      </c>
      <c r="G29" s="298" t="e">
        <f>(E29/D29)*100</f>
        <v>#DIV/0!</v>
      </c>
    </row>
    <row r="30" spans="1:9" s="20" customFormat="1" ht="21.75" customHeight="1">
      <c r="A30" s="77" t="s">
        <v>504</v>
      </c>
      <c r="B30" s="246"/>
      <c r="C30" s="116">
        <v>-92</v>
      </c>
      <c r="D30" s="116">
        <v>0</v>
      </c>
      <c r="E30" s="116">
        <v>-108</v>
      </c>
      <c r="F30" s="86">
        <f t="shared" ref="F30:F34" si="13">E30-D30</f>
        <v>-108</v>
      </c>
      <c r="G30" s="298" t="e">
        <f t="shared" ref="G30:G34" si="14">(E30/D30)*100</f>
        <v>#DIV/0!</v>
      </c>
    </row>
    <row r="31" spans="1:9" s="20" customFormat="1" ht="22.5" customHeight="1">
      <c r="A31" s="77" t="s">
        <v>505</v>
      </c>
      <c r="B31" s="246"/>
      <c r="C31" s="116">
        <v>-25</v>
      </c>
      <c r="D31" s="116">
        <v>-155</v>
      </c>
      <c r="E31" s="116">
        <v>-30</v>
      </c>
      <c r="F31" s="86">
        <f t="shared" si="13"/>
        <v>125</v>
      </c>
      <c r="G31" s="87">
        <f t="shared" si="14"/>
        <v>19.35483870967742</v>
      </c>
    </row>
    <row r="32" spans="1:9" s="20" customFormat="1" ht="21" customHeight="1">
      <c r="A32" s="77" t="s">
        <v>506</v>
      </c>
      <c r="B32" s="246"/>
      <c r="C32" s="86">
        <v>-206</v>
      </c>
      <c r="D32" s="116">
        <v>-126</v>
      </c>
      <c r="E32" s="86">
        <v>-198</v>
      </c>
      <c r="F32" s="86">
        <f t="shared" si="13"/>
        <v>-72</v>
      </c>
      <c r="G32" s="87">
        <f t="shared" si="14"/>
        <v>157.14285714285714</v>
      </c>
    </row>
    <row r="33" spans="1:9" s="20" customFormat="1" ht="18.75" customHeight="1">
      <c r="A33" s="244" t="s">
        <v>542</v>
      </c>
      <c r="B33" s="301"/>
      <c r="C33" s="140">
        <v>-1</v>
      </c>
      <c r="D33" s="134">
        <v>0</v>
      </c>
      <c r="E33" s="140">
        <v>0</v>
      </c>
      <c r="F33" s="140">
        <f t="shared" si="13"/>
        <v>0</v>
      </c>
      <c r="G33" s="302" t="e">
        <f t="shared" si="14"/>
        <v>#DIV/0!</v>
      </c>
    </row>
    <row r="34" spans="1:9" s="20" customFormat="1" ht="22.5" hidden="1" customHeight="1">
      <c r="A34" s="77" t="s">
        <v>507</v>
      </c>
      <c r="B34" s="293"/>
      <c r="C34" s="86">
        <v>0</v>
      </c>
      <c r="D34" s="116">
        <v>0</v>
      </c>
      <c r="E34" s="86">
        <v>0</v>
      </c>
      <c r="F34" s="86">
        <f t="shared" si="13"/>
        <v>0</v>
      </c>
      <c r="G34" s="298" t="e">
        <f t="shared" si="14"/>
        <v>#DIV/0!</v>
      </c>
    </row>
    <row r="35" spans="1:9" ht="21" customHeight="1">
      <c r="A35" s="290" t="s">
        <v>231</v>
      </c>
      <c r="B35" s="303"/>
      <c r="C35" s="304"/>
      <c r="D35" s="304"/>
      <c r="E35" s="304"/>
      <c r="F35" s="291"/>
      <c r="G35" s="305"/>
      <c r="H35" s="20"/>
      <c r="I35" s="20"/>
    </row>
    <row r="36" spans="1:9" s="306" customFormat="1" ht="26.25" customHeight="1">
      <c r="A36" s="292" t="s">
        <v>215</v>
      </c>
      <c r="B36" s="300">
        <v>3255</v>
      </c>
      <c r="C36" s="89">
        <f>SUM(C37:C40)</f>
        <v>-893</v>
      </c>
      <c r="D36" s="89">
        <f t="shared" ref="D36" si="15">D39</f>
        <v>-256</v>
      </c>
      <c r="E36" s="89">
        <f>SUM(E37:E40)</f>
        <v>-672</v>
      </c>
      <c r="F36" s="89">
        <f>E36-D36</f>
        <v>-416</v>
      </c>
      <c r="G36" s="295">
        <f>(E36/D36)*100</f>
        <v>262.5</v>
      </c>
      <c r="H36" s="20"/>
      <c r="I36" s="20"/>
    </row>
    <row r="37" spans="1:9" s="20" customFormat="1" ht="27.75" hidden="1" customHeight="1">
      <c r="A37" s="297" t="s">
        <v>399</v>
      </c>
      <c r="B37" s="246">
        <v>3240</v>
      </c>
      <c r="C37" s="96"/>
      <c r="D37" s="96"/>
      <c r="E37" s="96"/>
      <c r="F37" s="96">
        <f t="shared" si="2"/>
        <v>0</v>
      </c>
      <c r="G37" s="298" t="e">
        <f t="shared" si="12"/>
        <v>#DIV/0!</v>
      </c>
    </row>
    <row r="38" spans="1:9" ht="18.75" customHeight="1">
      <c r="A38" s="292" t="s">
        <v>215</v>
      </c>
      <c r="B38" s="300">
        <v>3255</v>
      </c>
      <c r="C38" s="86"/>
      <c r="D38" s="89"/>
      <c r="E38" s="86"/>
      <c r="F38" s="86">
        <f t="shared" ref="F38" si="16">E38-D38</f>
        <v>0</v>
      </c>
      <c r="G38" s="298" t="e">
        <f t="shared" ref="G38" si="17">(E38/D38)*100</f>
        <v>#DIV/0!</v>
      </c>
      <c r="H38" s="20"/>
      <c r="I38" s="20"/>
    </row>
    <row r="39" spans="1:9" s="20" customFormat="1" ht="34.5" customHeight="1">
      <c r="A39" s="236" t="s">
        <v>371</v>
      </c>
      <c r="B39" s="240">
        <v>3270</v>
      </c>
      <c r="C39" s="89">
        <f>C40+C42+C54+C73+C77</f>
        <v>-893</v>
      </c>
      <c r="D39" s="89">
        <f>D40+D42+D54+D73</f>
        <v>-256</v>
      </c>
      <c r="E39" s="89">
        <f>E40+E42+E54+E73+E77</f>
        <v>-672</v>
      </c>
      <c r="F39" s="89">
        <f>E39-D39</f>
        <v>-416</v>
      </c>
      <c r="G39" s="295">
        <f t="shared" si="12"/>
        <v>262.5</v>
      </c>
    </row>
    <row r="40" spans="1:9" s="20" customFormat="1" ht="23.25" customHeight="1">
      <c r="A40" s="236" t="s">
        <v>401</v>
      </c>
      <c r="B40" s="240">
        <v>3271</v>
      </c>
      <c r="C40" s="89">
        <f t="shared" ref="C40:E40" si="18">SUM(C41:C41)</f>
        <v>0</v>
      </c>
      <c r="D40" s="89">
        <f t="shared" ref="D40" si="19">SUM(D41:D41)</f>
        <v>0</v>
      </c>
      <c r="E40" s="89">
        <f t="shared" si="18"/>
        <v>0</v>
      </c>
      <c r="F40" s="89">
        <f t="shared" si="2"/>
        <v>0</v>
      </c>
      <c r="G40" s="295"/>
    </row>
    <row r="41" spans="1:9" s="20" customFormat="1" ht="26.25" hidden="1" customHeight="1">
      <c r="A41" s="77"/>
      <c r="B41" s="237"/>
      <c r="C41" s="86"/>
      <c r="D41" s="86"/>
      <c r="E41" s="86"/>
      <c r="F41" s="86">
        <f t="shared" si="2"/>
        <v>0</v>
      </c>
      <c r="G41" s="87"/>
    </row>
    <row r="42" spans="1:9" s="20" customFormat="1" ht="34.5" customHeight="1">
      <c r="A42" s="236" t="s">
        <v>438</v>
      </c>
      <c r="B42" s="240">
        <v>3272</v>
      </c>
      <c r="C42" s="89">
        <f>SUM(C43:C53)</f>
        <v>-297</v>
      </c>
      <c r="D42" s="89">
        <f>SUM(D43:D48)</f>
        <v>-56</v>
      </c>
      <c r="E42" s="89">
        <f>SUM(E43:E53)</f>
        <v>-469</v>
      </c>
      <c r="F42" s="89">
        <f>E42-D42</f>
        <v>-413</v>
      </c>
      <c r="G42" s="395">
        <f t="shared" ref="G42:G53" si="20">(E42/D42)*100</f>
        <v>837.5</v>
      </c>
    </row>
    <row r="43" spans="1:9" s="20" customFormat="1" ht="21" customHeight="1">
      <c r="A43" s="501" t="s">
        <v>629</v>
      </c>
      <c r="B43" s="240"/>
      <c r="C43" s="89">
        <v>0</v>
      </c>
      <c r="D43" s="89">
        <v>0</v>
      </c>
      <c r="E43" s="458">
        <v>-100</v>
      </c>
      <c r="F43" s="86">
        <f t="shared" ref="F43:F53" si="21">E43-D43</f>
        <v>-100</v>
      </c>
      <c r="G43" s="298" t="e">
        <f t="shared" si="20"/>
        <v>#DIV/0!</v>
      </c>
    </row>
    <row r="44" spans="1:9" s="20" customFormat="1" ht="19.5" customHeight="1">
      <c r="A44" s="501" t="s">
        <v>630</v>
      </c>
      <c r="B44" s="240"/>
      <c r="C44" s="89">
        <v>0</v>
      </c>
      <c r="D44" s="89">
        <v>0</v>
      </c>
      <c r="E44" s="458">
        <v>-216</v>
      </c>
      <c r="F44" s="86">
        <f t="shared" si="21"/>
        <v>-216</v>
      </c>
      <c r="G44" s="298" t="e">
        <f t="shared" si="20"/>
        <v>#DIV/0!</v>
      </c>
    </row>
    <row r="45" spans="1:9" s="20" customFormat="1" ht="21.75" customHeight="1">
      <c r="A45" s="501" t="s">
        <v>606</v>
      </c>
      <c r="B45" s="240"/>
      <c r="C45" s="111">
        <v>0</v>
      </c>
      <c r="D45" s="111">
        <v>0</v>
      </c>
      <c r="E45" s="458">
        <v>-59</v>
      </c>
      <c r="F45" s="86">
        <f t="shared" ref="F45" si="22">E45-D45</f>
        <v>-59</v>
      </c>
      <c r="G45" s="298" t="e">
        <f t="shared" ref="G45" si="23">(E45/D45)*100</f>
        <v>#DIV/0!</v>
      </c>
    </row>
    <row r="46" spans="1:9" s="20" customFormat="1" ht="21.75" customHeight="1">
      <c r="A46" s="501" t="s">
        <v>631</v>
      </c>
      <c r="B46" s="240"/>
      <c r="C46" s="111">
        <v>0</v>
      </c>
      <c r="D46" s="111">
        <v>0</v>
      </c>
      <c r="E46" s="458">
        <v>-24</v>
      </c>
      <c r="F46" s="86">
        <f t="shared" si="21"/>
        <v>-24</v>
      </c>
      <c r="G46" s="298" t="e">
        <f t="shared" si="20"/>
        <v>#DIV/0!</v>
      </c>
    </row>
    <row r="47" spans="1:9" s="20" customFormat="1" ht="23.25" customHeight="1">
      <c r="A47" s="92" t="s">
        <v>587</v>
      </c>
      <c r="B47" s="240"/>
      <c r="C47" s="111">
        <v>0</v>
      </c>
      <c r="D47" s="111">
        <v>-56</v>
      </c>
      <c r="E47" s="111">
        <v>0</v>
      </c>
      <c r="F47" s="86">
        <f t="shared" si="21"/>
        <v>56</v>
      </c>
      <c r="G47" s="298">
        <f t="shared" si="20"/>
        <v>0</v>
      </c>
    </row>
    <row r="48" spans="1:9" s="20" customFormat="1" ht="21" customHeight="1">
      <c r="A48" s="396" t="s">
        <v>547</v>
      </c>
      <c r="B48" s="240"/>
      <c r="C48" s="398">
        <v>-98</v>
      </c>
      <c r="D48" s="116">
        <v>0</v>
      </c>
      <c r="E48" s="398">
        <v>0</v>
      </c>
      <c r="F48" s="86">
        <f t="shared" si="21"/>
        <v>0</v>
      </c>
      <c r="G48" s="298" t="e">
        <f t="shared" si="20"/>
        <v>#DIV/0!</v>
      </c>
    </row>
    <row r="49" spans="1:7" s="20" customFormat="1" ht="18.75" customHeight="1">
      <c r="A49" s="413" t="s">
        <v>551</v>
      </c>
      <c r="B49" s="240"/>
      <c r="C49" s="399">
        <v>-33</v>
      </c>
      <c r="D49" s="116">
        <v>0</v>
      </c>
      <c r="E49" s="399">
        <v>-70</v>
      </c>
      <c r="F49" s="86">
        <f>E49-D49</f>
        <v>-70</v>
      </c>
      <c r="G49" s="298" t="e">
        <f>(E49/D49)*100</f>
        <v>#DIV/0!</v>
      </c>
    </row>
    <row r="50" spans="1:7" s="20" customFormat="1" ht="24" customHeight="1">
      <c r="A50" s="397" t="s">
        <v>548</v>
      </c>
      <c r="B50" s="240"/>
      <c r="C50" s="398">
        <v>-61</v>
      </c>
      <c r="D50" s="111">
        <v>0</v>
      </c>
      <c r="E50" s="398">
        <v>0</v>
      </c>
      <c r="F50" s="86">
        <f t="shared" si="21"/>
        <v>0</v>
      </c>
      <c r="G50" s="298" t="e">
        <f t="shared" si="20"/>
        <v>#DIV/0!</v>
      </c>
    </row>
    <row r="51" spans="1:7" s="20" customFormat="1" ht="21" customHeight="1">
      <c r="A51" s="413" t="s">
        <v>549</v>
      </c>
      <c r="B51" s="240"/>
      <c r="C51" s="399">
        <v>-46</v>
      </c>
      <c r="D51" s="116">
        <v>0</v>
      </c>
      <c r="E51" s="399">
        <v>0</v>
      </c>
      <c r="F51" s="86">
        <f t="shared" si="21"/>
        <v>0</v>
      </c>
      <c r="G51" s="298" t="e">
        <f t="shared" si="20"/>
        <v>#DIV/0!</v>
      </c>
    </row>
    <row r="52" spans="1:7" s="20" customFormat="1" ht="15.75" customHeight="1">
      <c r="A52" s="413" t="s">
        <v>550</v>
      </c>
      <c r="B52" s="240"/>
      <c r="C52" s="399">
        <v>-38</v>
      </c>
      <c r="D52" s="116">
        <v>0</v>
      </c>
      <c r="E52" s="399">
        <v>0</v>
      </c>
      <c r="F52" s="86">
        <f t="shared" si="21"/>
        <v>0</v>
      </c>
      <c r="G52" s="298" t="e">
        <f t="shared" si="20"/>
        <v>#DIV/0!</v>
      </c>
    </row>
    <row r="53" spans="1:7" s="20" customFormat="1" ht="17.25" customHeight="1">
      <c r="A53" s="413" t="s">
        <v>552</v>
      </c>
      <c r="B53" s="240"/>
      <c r="C53" s="399">
        <v>-21</v>
      </c>
      <c r="D53" s="116">
        <v>0</v>
      </c>
      <c r="E53" s="399">
        <v>0</v>
      </c>
      <c r="F53" s="86">
        <f t="shared" si="21"/>
        <v>0</v>
      </c>
      <c r="G53" s="298" t="e">
        <f t="shared" si="20"/>
        <v>#DIV/0!</v>
      </c>
    </row>
    <row r="54" spans="1:7" s="20" customFormat="1" ht="29.25" customHeight="1">
      <c r="A54" s="236" t="s">
        <v>437</v>
      </c>
      <c r="B54" s="240">
        <v>3273</v>
      </c>
      <c r="C54" s="89">
        <f>SUM(C55:C72)</f>
        <v>-92</v>
      </c>
      <c r="D54" s="89">
        <f>SUM(D55:D72)</f>
        <v>-200</v>
      </c>
      <c r="E54" s="89">
        <f>SUM(E55:E72)</f>
        <v>-138</v>
      </c>
      <c r="F54" s="89">
        <f t="shared" si="2"/>
        <v>62</v>
      </c>
      <c r="G54" s="295">
        <f>(E54/D54)*100</f>
        <v>69</v>
      </c>
    </row>
    <row r="55" spans="1:7" s="20" customFormat="1" ht="21" customHeight="1">
      <c r="A55" s="77" t="s">
        <v>508</v>
      </c>
      <c r="B55" s="240"/>
      <c r="C55" s="116">
        <v>-43</v>
      </c>
      <c r="D55" s="116">
        <v>-200</v>
      </c>
      <c r="E55" s="116">
        <v>-6</v>
      </c>
      <c r="F55" s="86">
        <f t="shared" ref="F55" si="24">E55-D55</f>
        <v>194</v>
      </c>
      <c r="G55" s="87">
        <f>(E55/D55)*100</f>
        <v>3</v>
      </c>
    </row>
    <row r="56" spans="1:7" s="20" customFormat="1" ht="22.5" customHeight="1">
      <c r="A56" s="459" t="s">
        <v>608</v>
      </c>
      <c r="B56" s="240"/>
      <c r="C56" s="89">
        <v>0</v>
      </c>
      <c r="D56" s="89">
        <v>0</v>
      </c>
      <c r="E56" s="461">
        <v>-15</v>
      </c>
      <c r="F56" s="86">
        <f t="shared" ref="F56" si="25">E56-D56</f>
        <v>-15</v>
      </c>
      <c r="G56" s="298" t="e">
        <f t="shared" ref="G56:G73" si="26">(E56/D56)*100</f>
        <v>#DIV/0!</v>
      </c>
    </row>
    <row r="57" spans="1:7" s="20" customFormat="1" ht="22.5" customHeight="1">
      <c r="A57" s="460" t="s">
        <v>609</v>
      </c>
      <c r="B57" s="245"/>
      <c r="C57" s="89">
        <v>0</v>
      </c>
      <c r="D57" s="89">
        <v>0</v>
      </c>
      <c r="E57" s="461">
        <v>-4</v>
      </c>
      <c r="F57" s="86">
        <f t="shared" ref="F57:F72" si="27">E57-D57</f>
        <v>-4</v>
      </c>
      <c r="G57" s="298" t="e">
        <f t="shared" ref="G57:G72" si="28">(E57/D57)*100</f>
        <v>#DIV/0!</v>
      </c>
    </row>
    <row r="58" spans="1:7" s="20" customFormat="1" ht="22.5" customHeight="1">
      <c r="A58" s="460" t="s">
        <v>610</v>
      </c>
      <c r="B58" s="245"/>
      <c r="C58" s="89">
        <v>0</v>
      </c>
      <c r="D58" s="89">
        <v>0</v>
      </c>
      <c r="E58" s="461">
        <v>-3</v>
      </c>
      <c r="F58" s="86">
        <f t="shared" si="27"/>
        <v>-3</v>
      </c>
      <c r="G58" s="298" t="e">
        <f t="shared" si="28"/>
        <v>#DIV/0!</v>
      </c>
    </row>
    <row r="59" spans="1:7" s="20" customFormat="1" ht="22.5" customHeight="1">
      <c r="A59" s="460" t="s">
        <v>611</v>
      </c>
      <c r="B59" s="245"/>
      <c r="C59" s="89">
        <v>0</v>
      </c>
      <c r="D59" s="89">
        <v>0</v>
      </c>
      <c r="E59" s="458">
        <v>-3</v>
      </c>
      <c r="F59" s="86">
        <f t="shared" si="27"/>
        <v>-3</v>
      </c>
      <c r="G59" s="298" t="e">
        <f t="shared" si="28"/>
        <v>#DIV/0!</v>
      </c>
    </row>
    <row r="60" spans="1:7" s="20" customFormat="1" ht="22.5" customHeight="1">
      <c r="A60" s="460" t="s">
        <v>612</v>
      </c>
      <c r="B60" s="245"/>
      <c r="C60" s="89">
        <v>0</v>
      </c>
      <c r="D60" s="89">
        <v>0</v>
      </c>
      <c r="E60" s="458">
        <v>-5</v>
      </c>
      <c r="F60" s="86">
        <f t="shared" si="27"/>
        <v>-5</v>
      </c>
      <c r="G60" s="298" t="e">
        <f t="shared" si="28"/>
        <v>#DIV/0!</v>
      </c>
    </row>
    <row r="61" spans="1:7" s="20" customFormat="1" ht="22.5" customHeight="1">
      <c r="A61" s="460" t="s">
        <v>613</v>
      </c>
      <c r="B61" s="245"/>
      <c r="C61" s="89">
        <v>0</v>
      </c>
      <c r="D61" s="89">
        <v>0</v>
      </c>
      <c r="E61" s="458">
        <v>-2</v>
      </c>
      <c r="F61" s="86">
        <f t="shared" si="27"/>
        <v>-2</v>
      </c>
      <c r="G61" s="298" t="e">
        <f t="shared" si="28"/>
        <v>#DIV/0!</v>
      </c>
    </row>
    <row r="62" spans="1:7" s="20" customFormat="1" ht="22.5" customHeight="1">
      <c r="A62" s="460" t="s">
        <v>607</v>
      </c>
      <c r="B62" s="245"/>
      <c r="C62" s="89">
        <v>0</v>
      </c>
      <c r="D62" s="89">
        <v>0</v>
      </c>
      <c r="E62" s="461">
        <v>-38</v>
      </c>
      <c r="F62" s="86">
        <f t="shared" si="27"/>
        <v>-38</v>
      </c>
      <c r="G62" s="298" t="e">
        <f t="shared" si="28"/>
        <v>#DIV/0!</v>
      </c>
    </row>
    <row r="63" spans="1:7" s="20" customFormat="1" ht="22.5" customHeight="1">
      <c r="A63" s="460" t="s">
        <v>634</v>
      </c>
      <c r="B63" s="245"/>
      <c r="C63" s="89">
        <v>0</v>
      </c>
      <c r="D63" s="89">
        <v>0</v>
      </c>
      <c r="E63" s="461">
        <v>-41</v>
      </c>
      <c r="F63" s="86">
        <f t="shared" si="27"/>
        <v>-41</v>
      </c>
      <c r="G63" s="298" t="e">
        <f t="shared" si="28"/>
        <v>#DIV/0!</v>
      </c>
    </row>
    <row r="64" spans="1:7" s="20" customFormat="1" ht="22.5" customHeight="1">
      <c r="A64" s="130" t="s">
        <v>538</v>
      </c>
      <c r="B64" s="245"/>
      <c r="C64" s="89">
        <v>0</v>
      </c>
      <c r="D64" s="89">
        <v>0</v>
      </c>
      <c r="E64" s="492">
        <v>-8</v>
      </c>
      <c r="F64" s="86">
        <f t="shared" si="27"/>
        <v>-8</v>
      </c>
      <c r="G64" s="298" t="e">
        <f t="shared" si="28"/>
        <v>#DIV/0!</v>
      </c>
    </row>
    <row r="65" spans="1:7" s="20" customFormat="1" ht="22.5" customHeight="1">
      <c r="A65" s="130" t="s">
        <v>632</v>
      </c>
      <c r="B65" s="245"/>
      <c r="C65" s="307">
        <v>0</v>
      </c>
      <c r="D65" s="307">
        <v>0</v>
      </c>
      <c r="E65" s="492">
        <v>-5</v>
      </c>
      <c r="F65" s="86">
        <f t="shared" si="27"/>
        <v>-5</v>
      </c>
      <c r="G65" s="298" t="e">
        <f t="shared" si="28"/>
        <v>#DIV/0!</v>
      </c>
    </row>
    <row r="66" spans="1:7" s="20" customFormat="1" ht="22.5" customHeight="1">
      <c r="A66" s="131" t="s">
        <v>633</v>
      </c>
      <c r="B66" s="245"/>
      <c r="C66" s="307">
        <v>0</v>
      </c>
      <c r="D66" s="307">
        <v>0</v>
      </c>
      <c r="E66" s="132">
        <v>-8</v>
      </c>
      <c r="F66" s="86">
        <f t="shared" si="27"/>
        <v>-8</v>
      </c>
      <c r="G66" s="298" t="e">
        <f t="shared" si="28"/>
        <v>#DIV/0!</v>
      </c>
    </row>
    <row r="67" spans="1:7" s="20" customFormat="1" ht="18" customHeight="1">
      <c r="A67" s="130" t="s">
        <v>539</v>
      </c>
      <c r="B67" s="240"/>
      <c r="C67" s="135">
        <v>-5</v>
      </c>
      <c r="D67" s="89">
        <v>0</v>
      </c>
      <c r="E67" s="89">
        <v>0</v>
      </c>
      <c r="F67" s="86">
        <f t="shared" si="27"/>
        <v>0</v>
      </c>
      <c r="G67" s="298" t="e">
        <f t="shared" si="28"/>
        <v>#DIV/0!</v>
      </c>
    </row>
    <row r="68" spans="1:7" s="20" customFormat="1" ht="22.5" customHeight="1">
      <c r="A68" s="123" t="s">
        <v>509</v>
      </c>
      <c r="B68" s="240"/>
      <c r="C68" s="116">
        <v>-20</v>
      </c>
      <c r="D68" s="89">
        <v>0</v>
      </c>
      <c r="E68" s="89">
        <v>0</v>
      </c>
      <c r="F68" s="86">
        <f t="shared" si="27"/>
        <v>0</v>
      </c>
      <c r="G68" s="298" t="e">
        <f t="shared" si="28"/>
        <v>#DIV/0!</v>
      </c>
    </row>
    <row r="69" spans="1:7" s="20" customFormat="1" ht="21" customHeight="1">
      <c r="A69" s="414" t="s">
        <v>553</v>
      </c>
      <c r="B69" s="240"/>
      <c r="C69" s="399">
        <v>-5</v>
      </c>
      <c r="D69" s="89">
        <v>0</v>
      </c>
      <c r="E69" s="89">
        <v>0</v>
      </c>
      <c r="F69" s="86">
        <f t="shared" si="27"/>
        <v>0</v>
      </c>
      <c r="G69" s="298" t="e">
        <f t="shared" si="28"/>
        <v>#DIV/0!</v>
      </c>
    </row>
    <row r="70" spans="1:7" s="20" customFormat="1" ht="22.5" customHeight="1">
      <c r="A70" s="414" t="s">
        <v>554</v>
      </c>
      <c r="B70" s="240"/>
      <c r="C70" s="399">
        <v>-8</v>
      </c>
      <c r="D70" s="89">
        <v>0</v>
      </c>
      <c r="E70" s="89">
        <v>0</v>
      </c>
      <c r="F70" s="86">
        <f t="shared" si="27"/>
        <v>0</v>
      </c>
      <c r="G70" s="298" t="e">
        <f t="shared" si="28"/>
        <v>#DIV/0!</v>
      </c>
    </row>
    <row r="71" spans="1:7" s="20" customFormat="1" ht="20.25" customHeight="1">
      <c r="A71" s="414" t="s">
        <v>555</v>
      </c>
      <c r="B71" s="240"/>
      <c r="C71" s="399">
        <v>-3</v>
      </c>
      <c r="D71" s="89">
        <v>0</v>
      </c>
      <c r="E71" s="89">
        <v>0</v>
      </c>
      <c r="F71" s="86">
        <f t="shared" si="27"/>
        <v>0</v>
      </c>
      <c r="G71" s="298" t="e">
        <f t="shared" si="28"/>
        <v>#DIV/0!</v>
      </c>
    </row>
    <row r="72" spans="1:7" s="20" customFormat="1" ht="21.75" customHeight="1">
      <c r="A72" s="414" t="s">
        <v>556</v>
      </c>
      <c r="B72" s="237"/>
      <c r="C72" s="399">
        <v>-8</v>
      </c>
      <c r="D72" s="89">
        <v>0</v>
      </c>
      <c r="E72" s="89">
        <v>0</v>
      </c>
      <c r="F72" s="86">
        <f t="shared" si="27"/>
        <v>0</v>
      </c>
      <c r="G72" s="298" t="e">
        <f t="shared" si="28"/>
        <v>#DIV/0!</v>
      </c>
    </row>
    <row r="73" spans="1:7" s="20" customFormat="1" ht="29.25" customHeight="1">
      <c r="A73" s="236" t="s">
        <v>402</v>
      </c>
      <c r="B73" s="240">
        <v>3274</v>
      </c>
      <c r="C73" s="89">
        <f>SUM(C74:C76)</f>
        <v>-10</v>
      </c>
      <c r="D73" s="89">
        <f>SUM(D74:D76)</f>
        <v>0</v>
      </c>
      <c r="E73" s="89">
        <f>SUM(E74:E76)</f>
        <v>0</v>
      </c>
      <c r="F73" s="89">
        <f t="shared" si="2"/>
        <v>0</v>
      </c>
      <c r="G73" s="298" t="e">
        <f t="shared" si="26"/>
        <v>#DIV/0!</v>
      </c>
    </row>
    <row r="74" spans="1:7" s="20" customFormat="1" ht="33" customHeight="1">
      <c r="A74" s="397" t="s">
        <v>557</v>
      </c>
      <c r="B74" s="240"/>
      <c r="C74" s="399">
        <v>-5</v>
      </c>
      <c r="D74" s="89">
        <v>0</v>
      </c>
      <c r="E74" s="89">
        <v>0</v>
      </c>
      <c r="F74" s="86">
        <f t="shared" si="2"/>
        <v>0</v>
      </c>
      <c r="G74" s="296"/>
    </row>
    <row r="75" spans="1:7" s="20" customFormat="1" ht="23.25" customHeight="1">
      <c r="A75" s="397" t="s">
        <v>558</v>
      </c>
      <c r="B75" s="240"/>
      <c r="C75" s="399">
        <v>-3</v>
      </c>
      <c r="D75" s="89">
        <v>0</v>
      </c>
      <c r="E75" s="89">
        <v>0</v>
      </c>
      <c r="F75" s="86">
        <f t="shared" si="2"/>
        <v>0</v>
      </c>
      <c r="G75" s="296"/>
    </row>
    <row r="76" spans="1:7" s="20" customFormat="1" ht="22.5" customHeight="1">
      <c r="A76" s="397" t="s">
        <v>559</v>
      </c>
      <c r="B76" s="240"/>
      <c r="C76" s="399">
        <v>-2</v>
      </c>
      <c r="D76" s="89">
        <v>0</v>
      </c>
      <c r="E76" s="89">
        <v>0</v>
      </c>
      <c r="F76" s="86">
        <f t="shared" si="2"/>
        <v>0</v>
      </c>
      <c r="G76" s="296"/>
    </row>
    <row r="77" spans="1:7" s="20" customFormat="1" ht="32.25" customHeight="1">
      <c r="A77" s="236" t="s">
        <v>528</v>
      </c>
      <c r="B77" s="240">
        <v>3275</v>
      </c>
      <c r="C77" s="89">
        <f>SUM(C78:C84)</f>
        <v>-494</v>
      </c>
      <c r="D77" s="89">
        <f>SUM(D78:D84)</f>
        <v>0</v>
      </c>
      <c r="E77" s="89">
        <f>SUM(E78:E84)</f>
        <v>-65</v>
      </c>
      <c r="F77" s="86">
        <f t="shared" ref="F77:F86" si="29">E77-D77</f>
        <v>-65</v>
      </c>
      <c r="G77" s="298" t="e">
        <f t="shared" ref="G77" si="30">(E77/D77)*100</f>
        <v>#DIV/0!</v>
      </c>
    </row>
    <row r="78" spans="1:7" s="20" customFormat="1" ht="38.25" customHeight="1">
      <c r="A78" s="92" t="s">
        <v>540</v>
      </c>
      <c r="B78" s="246"/>
      <c r="C78" s="86">
        <v>-17</v>
      </c>
      <c r="D78" s="89">
        <v>0</v>
      </c>
      <c r="E78" s="86"/>
      <c r="F78" s="86">
        <f t="shared" si="29"/>
        <v>0</v>
      </c>
      <c r="G78" s="296"/>
    </row>
    <row r="79" spans="1:7" s="20" customFormat="1" ht="36" customHeight="1">
      <c r="A79" s="308" t="s">
        <v>614</v>
      </c>
      <c r="B79" s="240"/>
      <c r="C79" s="86">
        <v>0</v>
      </c>
      <c r="D79" s="89">
        <v>0</v>
      </c>
      <c r="E79" s="86">
        <v>-65</v>
      </c>
      <c r="F79" s="86">
        <f t="shared" si="29"/>
        <v>-65</v>
      </c>
      <c r="G79" s="296"/>
    </row>
    <row r="80" spans="1:7" s="20" customFormat="1" ht="21.75" customHeight="1">
      <c r="A80" s="397" t="s">
        <v>560</v>
      </c>
      <c r="B80" s="240"/>
      <c r="C80" s="398">
        <v>-30</v>
      </c>
      <c r="D80" s="89">
        <v>0</v>
      </c>
      <c r="E80" s="398"/>
      <c r="F80" s="86">
        <f t="shared" si="29"/>
        <v>0</v>
      </c>
      <c r="G80" s="296"/>
    </row>
    <row r="81" spans="1:9" s="20" customFormat="1" ht="21.75" customHeight="1">
      <c r="A81" s="397" t="s">
        <v>561</v>
      </c>
      <c r="B81" s="240"/>
      <c r="C81" s="398">
        <v>-207</v>
      </c>
      <c r="D81" s="89">
        <v>0</v>
      </c>
      <c r="E81" s="398"/>
      <c r="F81" s="86">
        <f t="shared" si="29"/>
        <v>0</v>
      </c>
      <c r="G81" s="296"/>
    </row>
    <row r="82" spans="1:9" s="20" customFormat="1" ht="21" customHeight="1">
      <c r="A82" s="397" t="s">
        <v>562</v>
      </c>
      <c r="B82" s="240"/>
      <c r="C82" s="398">
        <v>-10</v>
      </c>
      <c r="D82" s="89">
        <v>0</v>
      </c>
      <c r="E82" s="398"/>
      <c r="F82" s="86">
        <f t="shared" si="29"/>
        <v>0</v>
      </c>
      <c r="G82" s="296"/>
    </row>
    <row r="83" spans="1:9" s="20" customFormat="1" ht="35.25" customHeight="1">
      <c r="A83" s="413" t="s">
        <v>564</v>
      </c>
      <c r="B83" s="240"/>
      <c r="C83" s="399">
        <v>-140</v>
      </c>
      <c r="D83" s="89">
        <v>0</v>
      </c>
      <c r="E83" s="399"/>
      <c r="F83" s="86">
        <f t="shared" si="29"/>
        <v>0</v>
      </c>
      <c r="G83" s="296"/>
    </row>
    <row r="84" spans="1:9" s="20" customFormat="1" ht="22.5" customHeight="1">
      <c r="A84" s="413" t="s">
        <v>563</v>
      </c>
      <c r="B84" s="240"/>
      <c r="C84" s="399">
        <v>-90</v>
      </c>
      <c r="D84" s="89">
        <v>0</v>
      </c>
      <c r="E84" s="399"/>
      <c r="F84" s="86">
        <f t="shared" si="29"/>
        <v>0</v>
      </c>
      <c r="G84" s="296"/>
    </row>
    <row r="85" spans="1:9" s="20" customFormat="1" ht="26.25" hidden="1" customHeight="1">
      <c r="A85" s="236" t="s">
        <v>232</v>
      </c>
      <c r="B85" s="240">
        <v>3300</v>
      </c>
      <c r="C85" s="89">
        <v>0</v>
      </c>
      <c r="D85" s="89">
        <v>0</v>
      </c>
      <c r="E85" s="89">
        <v>0</v>
      </c>
      <c r="F85" s="89">
        <f t="shared" si="29"/>
        <v>0</v>
      </c>
      <c r="G85" s="296"/>
    </row>
    <row r="86" spans="1:9" s="20" customFormat="1" ht="26.25" hidden="1" customHeight="1">
      <c r="A86" s="236" t="s">
        <v>216</v>
      </c>
      <c r="B86" s="246"/>
      <c r="C86" s="89">
        <v>0</v>
      </c>
      <c r="D86" s="89">
        <v>0</v>
      </c>
      <c r="E86" s="89">
        <v>0</v>
      </c>
      <c r="F86" s="89">
        <f t="shared" si="29"/>
        <v>0</v>
      </c>
      <c r="G86" s="296"/>
    </row>
    <row r="87" spans="1:9" s="20" customFormat="1" ht="21.75" hidden="1" customHeight="1">
      <c r="A87" s="77" t="s">
        <v>203</v>
      </c>
      <c r="B87" s="240">
        <v>3390</v>
      </c>
      <c r="C87" s="89">
        <f>SUM(C88:C88)</f>
        <v>0</v>
      </c>
      <c r="D87" s="127">
        <f>SUM(D88:D88)</f>
        <v>0</v>
      </c>
      <c r="E87" s="89">
        <f>SUM(E88:E88)</f>
        <v>0</v>
      </c>
      <c r="F87" s="89">
        <f t="shared" ref="F87" si="31">E87-D87</f>
        <v>0</v>
      </c>
      <c r="G87" s="296" t="e">
        <f t="shared" ref="G87" si="32">(E87/D87)*100</f>
        <v>#DIV/0!</v>
      </c>
    </row>
    <row r="88" spans="1:9" s="20" customFormat="1" ht="24.75" hidden="1" customHeight="1">
      <c r="A88" s="77" t="s">
        <v>498</v>
      </c>
      <c r="B88" s="240"/>
      <c r="C88" s="89">
        <v>0</v>
      </c>
      <c r="D88" s="111">
        <v>0</v>
      </c>
      <c r="E88" s="89">
        <v>0</v>
      </c>
      <c r="F88" s="86">
        <f t="shared" ref="F88" si="33">E88-D88</f>
        <v>0</v>
      </c>
      <c r="G88" s="298" t="e">
        <f t="shared" ref="G88" si="34">(E88/D88)*100</f>
        <v>#DIV/0!</v>
      </c>
    </row>
    <row r="89" spans="1:9" s="312" customFormat="1" ht="17.25" customHeight="1">
      <c r="A89" s="309"/>
      <c r="B89" s="282"/>
      <c r="C89" s="282"/>
      <c r="D89" s="310"/>
      <c r="E89" s="310"/>
      <c r="F89" s="310"/>
      <c r="G89" s="310"/>
    </row>
    <row r="90" spans="1:9" s="68" customFormat="1" ht="21" customHeight="1">
      <c r="A90" s="311" t="s">
        <v>464</v>
      </c>
      <c r="B90" s="539" t="s">
        <v>80</v>
      </c>
      <c r="C90" s="539"/>
      <c r="D90" s="539"/>
      <c r="E90" s="249"/>
      <c r="F90" s="569" t="s">
        <v>579</v>
      </c>
      <c r="G90" s="570"/>
    </row>
    <row r="91" spans="1:9" s="20" customFormat="1" ht="19.5" customHeight="1">
      <c r="A91" s="473" t="s">
        <v>358</v>
      </c>
      <c r="B91" s="540" t="s">
        <v>66</v>
      </c>
      <c r="C91" s="540"/>
      <c r="D91" s="540"/>
      <c r="E91" s="68"/>
      <c r="F91" s="541" t="s">
        <v>170</v>
      </c>
      <c r="G91" s="541"/>
    </row>
    <row r="92" spans="1:9" ht="26.25" customHeight="1">
      <c r="A92" s="20"/>
      <c r="D92" s="480"/>
      <c r="E92" s="35"/>
      <c r="F92" s="35"/>
      <c r="G92" s="35"/>
      <c r="H92" s="313"/>
      <c r="I92" s="313"/>
    </row>
    <row r="93" spans="1:9" ht="18.75" customHeight="1">
      <c r="A93" s="3"/>
      <c r="D93" s="480"/>
      <c r="E93" s="35"/>
      <c r="F93" s="35"/>
      <c r="G93" s="35"/>
      <c r="H93" s="483"/>
      <c r="I93" s="483"/>
    </row>
    <row r="94" spans="1:9">
      <c r="A94" s="3"/>
      <c r="D94" s="480"/>
      <c r="E94" s="35"/>
      <c r="F94" s="35"/>
      <c r="G94" s="35"/>
    </row>
    <row r="95" spans="1:9">
      <c r="A95" s="3"/>
      <c r="D95" s="480"/>
      <c r="E95" s="35"/>
      <c r="F95" s="35"/>
      <c r="G95" s="35"/>
    </row>
    <row r="96" spans="1:9">
      <c r="A96" s="3"/>
      <c r="D96" s="480"/>
      <c r="E96" s="35"/>
      <c r="F96" s="35"/>
      <c r="G96" s="35"/>
    </row>
    <row r="97" spans="1:7">
      <c r="A97" s="3"/>
      <c r="D97" s="480"/>
      <c r="E97" s="35"/>
      <c r="F97" s="35"/>
      <c r="G97" s="35"/>
    </row>
    <row r="98" spans="1:7">
      <c r="A98" s="3"/>
      <c r="D98" s="480"/>
      <c r="E98" s="35"/>
      <c r="F98" s="35"/>
      <c r="G98" s="35"/>
    </row>
    <row r="99" spans="1:7">
      <c r="A99" s="3"/>
      <c r="D99" s="480"/>
      <c r="E99" s="35"/>
      <c r="F99" s="35"/>
      <c r="G99" s="35"/>
    </row>
    <row r="100" spans="1:7">
      <c r="A100" s="3"/>
      <c r="D100" s="480"/>
      <c r="E100" s="35"/>
      <c r="F100" s="35"/>
      <c r="G100" s="35"/>
    </row>
    <row r="101" spans="1:7">
      <c r="A101" s="3"/>
      <c r="D101" s="480"/>
      <c r="E101" s="35"/>
      <c r="F101" s="35"/>
      <c r="G101" s="35"/>
    </row>
    <row r="102" spans="1:7">
      <c r="A102" s="3"/>
      <c r="D102" s="480"/>
      <c r="E102" s="35"/>
      <c r="F102" s="35"/>
      <c r="G102" s="35"/>
    </row>
    <row r="103" spans="1:7">
      <c r="A103" s="3"/>
      <c r="D103" s="480"/>
      <c r="E103" s="35"/>
      <c r="F103" s="35"/>
      <c r="G103" s="35"/>
    </row>
    <row r="104" spans="1:7">
      <c r="A104" s="3"/>
      <c r="D104" s="480"/>
      <c r="E104" s="35"/>
      <c r="F104" s="35"/>
      <c r="G104" s="35"/>
    </row>
    <row r="105" spans="1:7">
      <c r="A105" s="3"/>
      <c r="D105" s="480"/>
      <c r="E105" s="35"/>
      <c r="F105" s="35"/>
      <c r="G105" s="35"/>
    </row>
    <row r="106" spans="1:7">
      <c r="A106" s="3"/>
      <c r="D106" s="480"/>
      <c r="E106" s="35"/>
      <c r="F106" s="35"/>
      <c r="G106" s="35"/>
    </row>
    <row r="107" spans="1:7">
      <c r="A107" s="3"/>
      <c r="D107" s="480"/>
      <c r="E107" s="35"/>
      <c r="F107" s="35"/>
      <c r="G107" s="35"/>
    </row>
    <row r="108" spans="1:7">
      <c r="A108" s="3"/>
      <c r="D108" s="480"/>
      <c r="E108" s="35"/>
      <c r="F108" s="35"/>
      <c r="G108" s="35"/>
    </row>
    <row r="109" spans="1:7">
      <c r="A109" s="3"/>
      <c r="D109" s="480"/>
      <c r="E109" s="35"/>
      <c r="F109" s="35"/>
      <c r="G109" s="35"/>
    </row>
    <row r="110" spans="1:7">
      <c r="A110" s="3"/>
      <c r="D110" s="480"/>
      <c r="E110" s="35"/>
      <c r="F110" s="35"/>
      <c r="G110" s="35"/>
    </row>
    <row r="111" spans="1:7">
      <c r="A111" s="3"/>
      <c r="D111" s="480"/>
      <c r="E111" s="35"/>
      <c r="F111" s="35"/>
      <c r="G111" s="35"/>
    </row>
    <row r="112" spans="1:7">
      <c r="A112" s="3"/>
      <c r="D112" s="480"/>
      <c r="E112" s="35"/>
      <c r="F112" s="35"/>
      <c r="G112" s="35"/>
    </row>
    <row r="113" spans="1:7">
      <c r="A113" s="3"/>
      <c r="D113" s="480"/>
      <c r="E113" s="35"/>
      <c r="F113" s="35"/>
      <c r="G113" s="35"/>
    </row>
    <row r="114" spans="1:7">
      <c r="A114" s="3"/>
      <c r="D114" s="480"/>
      <c r="E114" s="35"/>
      <c r="F114" s="35"/>
      <c r="G114" s="35"/>
    </row>
    <row r="115" spans="1:7">
      <c r="A115" s="3"/>
      <c r="D115" s="480"/>
      <c r="E115" s="35"/>
      <c r="F115" s="35"/>
      <c r="G115" s="35"/>
    </row>
    <row r="116" spans="1:7">
      <c r="A116" s="3"/>
      <c r="D116" s="480"/>
      <c r="E116" s="35"/>
      <c r="F116" s="35"/>
      <c r="G116" s="35"/>
    </row>
    <row r="117" spans="1:7">
      <c r="A117" s="3"/>
      <c r="D117" s="480"/>
      <c r="E117" s="35"/>
      <c r="F117" s="35"/>
      <c r="G117" s="35"/>
    </row>
    <row r="118" spans="1:7">
      <c r="A118" s="3"/>
      <c r="D118" s="480"/>
      <c r="E118" s="35"/>
      <c r="F118" s="35"/>
      <c r="G118" s="35"/>
    </row>
    <row r="119" spans="1:7">
      <c r="A119" s="3"/>
      <c r="D119" s="480"/>
      <c r="E119" s="35"/>
      <c r="F119" s="35"/>
      <c r="G119" s="35"/>
    </row>
    <row r="120" spans="1:7">
      <c r="A120" s="3"/>
      <c r="D120" s="480"/>
      <c r="E120" s="35"/>
      <c r="F120" s="35"/>
      <c r="G120" s="35"/>
    </row>
    <row r="121" spans="1:7">
      <c r="A121" s="3"/>
      <c r="D121" s="480"/>
      <c r="E121" s="35"/>
      <c r="F121" s="35"/>
      <c r="G121" s="35"/>
    </row>
    <row r="122" spans="1:7">
      <c r="A122" s="3"/>
      <c r="D122" s="480"/>
      <c r="E122" s="35"/>
      <c r="F122" s="35"/>
      <c r="G122" s="35"/>
    </row>
    <row r="123" spans="1:7">
      <c r="A123" s="3"/>
      <c r="D123" s="480"/>
      <c r="E123" s="35"/>
      <c r="F123" s="35"/>
      <c r="G123" s="35"/>
    </row>
    <row r="124" spans="1:7">
      <c r="A124" s="3"/>
      <c r="D124" s="480"/>
      <c r="E124" s="35"/>
      <c r="F124" s="35"/>
      <c r="G124" s="35"/>
    </row>
    <row r="125" spans="1:7">
      <c r="A125" s="3"/>
      <c r="D125" s="480"/>
      <c r="E125" s="35"/>
      <c r="F125" s="35"/>
      <c r="G125" s="35"/>
    </row>
    <row r="126" spans="1:7">
      <c r="A126" s="3"/>
      <c r="D126" s="480"/>
      <c r="E126" s="35"/>
      <c r="F126" s="35"/>
      <c r="G126" s="35"/>
    </row>
    <row r="127" spans="1:7">
      <c r="A127" s="3"/>
      <c r="D127" s="480"/>
      <c r="E127" s="35"/>
      <c r="F127" s="35"/>
      <c r="G127" s="35"/>
    </row>
    <row r="128" spans="1:7">
      <c r="A128" s="3"/>
      <c r="D128" s="480"/>
      <c r="E128" s="35"/>
      <c r="F128" s="35"/>
      <c r="G128" s="35"/>
    </row>
    <row r="129" spans="1:7">
      <c r="A129" s="3"/>
      <c r="D129" s="480"/>
      <c r="E129" s="35"/>
      <c r="F129" s="35"/>
      <c r="G129" s="35"/>
    </row>
    <row r="130" spans="1:7">
      <c r="A130" s="3"/>
      <c r="D130" s="480"/>
      <c r="E130" s="35"/>
      <c r="F130" s="35"/>
      <c r="G130" s="35"/>
    </row>
    <row r="131" spans="1:7">
      <c r="A131" s="3"/>
      <c r="D131" s="480"/>
      <c r="E131" s="35"/>
      <c r="F131" s="35"/>
      <c r="G131" s="35"/>
    </row>
    <row r="132" spans="1:7">
      <c r="A132" s="3"/>
      <c r="D132" s="480"/>
      <c r="E132" s="35"/>
      <c r="F132" s="35"/>
      <c r="G132" s="35"/>
    </row>
    <row r="133" spans="1:7">
      <c r="A133" s="3"/>
      <c r="D133" s="480"/>
      <c r="E133" s="35"/>
      <c r="F133" s="35"/>
      <c r="G133" s="35"/>
    </row>
    <row r="134" spans="1:7">
      <c r="A134" s="3"/>
      <c r="D134" s="480"/>
      <c r="E134" s="35"/>
      <c r="F134" s="35"/>
      <c r="G134" s="35"/>
    </row>
    <row r="135" spans="1:7">
      <c r="A135" s="3"/>
      <c r="D135" s="480"/>
      <c r="E135" s="35"/>
      <c r="F135" s="35"/>
      <c r="G135" s="35"/>
    </row>
    <row r="136" spans="1:7">
      <c r="A136" s="3"/>
      <c r="D136" s="480"/>
      <c r="E136" s="35"/>
      <c r="F136" s="35"/>
      <c r="G136" s="35"/>
    </row>
    <row r="137" spans="1:7">
      <c r="A137" s="3"/>
      <c r="D137" s="480"/>
      <c r="E137" s="35"/>
      <c r="F137" s="35"/>
      <c r="G137" s="35"/>
    </row>
    <row r="138" spans="1:7">
      <c r="A138" s="3"/>
      <c r="D138" s="480"/>
      <c r="E138" s="35"/>
      <c r="F138" s="35"/>
      <c r="G138" s="35"/>
    </row>
    <row r="139" spans="1:7">
      <c r="A139" s="3"/>
      <c r="D139" s="480"/>
      <c r="E139" s="35"/>
      <c r="F139" s="35"/>
      <c r="G139" s="35"/>
    </row>
    <row r="140" spans="1:7">
      <c r="A140" s="3"/>
      <c r="D140" s="480"/>
      <c r="E140" s="35"/>
      <c r="F140" s="35"/>
      <c r="G140" s="35"/>
    </row>
    <row r="141" spans="1:7">
      <c r="A141" s="3"/>
      <c r="D141" s="480"/>
      <c r="E141" s="35"/>
      <c r="F141" s="35"/>
      <c r="G141" s="35"/>
    </row>
    <row r="142" spans="1:7">
      <c r="A142" s="3"/>
      <c r="D142" s="480"/>
      <c r="E142" s="35"/>
      <c r="F142" s="35"/>
      <c r="G142" s="35"/>
    </row>
    <row r="143" spans="1:7">
      <c r="A143" s="3"/>
      <c r="D143" s="480"/>
      <c r="E143" s="35"/>
      <c r="F143" s="35"/>
      <c r="G143" s="35"/>
    </row>
    <row r="144" spans="1:7">
      <c r="A144" s="3"/>
      <c r="D144" s="480"/>
      <c r="E144" s="35"/>
      <c r="F144" s="35"/>
      <c r="G144" s="35"/>
    </row>
    <row r="145" spans="1:7">
      <c r="A145" s="3"/>
      <c r="D145" s="480"/>
      <c r="E145" s="35"/>
      <c r="F145" s="35"/>
      <c r="G145" s="35"/>
    </row>
    <row r="146" spans="1:7">
      <c r="A146" s="3"/>
    </row>
    <row r="147" spans="1:7">
      <c r="A147" s="3"/>
    </row>
    <row r="148" spans="1:7">
      <c r="A148" s="5"/>
    </row>
    <row r="149" spans="1:7">
      <c r="A149" s="5"/>
    </row>
    <row r="150" spans="1:7">
      <c r="A150" s="5"/>
    </row>
    <row r="151" spans="1:7">
      <c r="A151" s="5"/>
    </row>
    <row r="152" spans="1:7">
      <c r="A152" s="5"/>
    </row>
    <row r="153" spans="1:7">
      <c r="A153" s="5"/>
    </row>
    <row r="154" spans="1:7">
      <c r="A154" s="5"/>
    </row>
    <row r="155" spans="1:7">
      <c r="A155" s="5"/>
    </row>
    <row r="156" spans="1:7">
      <c r="A156" s="5"/>
    </row>
    <row r="157" spans="1:7">
      <c r="A157" s="5"/>
    </row>
    <row r="158" spans="1:7">
      <c r="A158" s="5"/>
    </row>
    <row r="159" spans="1:7">
      <c r="A159" s="5"/>
    </row>
    <row r="160" spans="1:7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</sheetData>
  <mergeCells count="5">
    <mergeCell ref="F91:G91"/>
    <mergeCell ref="F90:G90"/>
    <mergeCell ref="B90:D90"/>
    <mergeCell ref="B91:D91"/>
    <mergeCell ref="A2:G2"/>
  </mergeCells>
  <pageMargins left="0.59055118110236227" right="0.59055118110236227" top="0.98425196850393704" bottom="0.59055118110236227" header="0.31496062992125984" footer="0.31496062992125984"/>
  <pageSetup paperSize="9" scale="90" orientation="landscape" r:id="rId1"/>
  <ignoredErrors>
    <ignoredError sqref="G29:G30 G33:G34 G9 G16 E36:G36 G77 G37:G38 G56 G87:G88 G45:G53 G19 G12:G14 G42:G44 G73 G57:G72" evalError="1"/>
    <ignoredError sqref="D39 D36 D40:D41" formula="1"/>
    <ignoredError sqref="C77:E77" formulaRange="1"/>
    <ignoredError sqref="D42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zoomScale="55" zoomScaleNormal="75" zoomScaleSheetLayoutView="55" workbookViewId="0">
      <selection activeCell="S16" sqref="S16"/>
    </sheetView>
  </sheetViews>
  <sheetFormatPr defaultColWidth="9.140625" defaultRowHeight="18.75"/>
  <cols>
    <col min="1" max="1" width="80.140625" style="1" customWidth="1"/>
    <col min="2" max="2" width="12.7109375" style="39" customWidth="1"/>
    <col min="3" max="4" width="25.7109375" style="39" customWidth="1"/>
    <col min="5" max="6" width="22.85546875" style="39" customWidth="1"/>
    <col min="7" max="8" width="23.140625" style="39" customWidth="1"/>
    <col min="9" max="9" width="9.5703125" style="1" customWidth="1"/>
    <col min="10" max="10" width="9.85546875" style="1" customWidth="1"/>
    <col min="11" max="16384" width="9.140625" style="1"/>
  </cols>
  <sheetData>
    <row r="1" spans="1:9" ht="20.25">
      <c r="H1" s="22" t="s">
        <v>343</v>
      </c>
    </row>
    <row r="2" spans="1:9" ht="39" customHeight="1">
      <c r="A2" s="527" t="s">
        <v>123</v>
      </c>
      <c r="B2" s="527"/>
      <c r="C2" s="527"/>
      <c r="D2" s="527"/>
      <c r="E2" s="527"/>
      <c r="F2" s="527"/>
      <c r="G2" s="527"/>
      <c r="H2" s="527"/>
    </row>
    <row r="3" spans="1:9" ht="30" customHeight="1">
      <c r="A3" s="573" t="s">
        <v>381</v>
      </c>
      <c r="B3" s="573"/>
      <c r="C3" s="573"/>
      <c r="D3" s="573"/>
      <c r="E3" s="573"/>
      <c r="F3" s="573"/>
      <c r="G3" s="573"/>
      <c r="H3" s="573"/>
    </row>
    <row r="4" spans="1:9" ht="58.5" customHeight="1">
      <c r="A4" s="571" t="s">
        <v>151</v>
      </c>
      <c r="B4" s="506" t="s">
        <v>18</v>
      </c>
      <c r="C4" s="506" t="s">
        <v>132</v>
      </c>
      <c r="D4" s="506"/>
      <c r="E4" s="507" t="s">
        <v>576</v>
      </c>
      <c r="F4" s="507"/>
      <c r="G4" s="507"/>
      <c r="H4" s="507"/>
    </row>
    <row r="5" spans="1:9" ht="68.25" customHeight="1">
      <c r="A5" s="572"/>
      <c r="B5" s="506"/>
      <c r="C5" s="467" t="s">
        <v>577</v>
      </c>
      <c r="D5" s="467" t="s">
        <v>578</v>
      </c>
      <c r="E5" s="467" t="s">
        <v>142</v>
      </c>
      <c r="F5" s="467" t="s">
        <v>138</v>
      </c>
      <c r="G5" s="23" t="s">
        <v>148</v>
      </c>
      <c r="H5" s="23" t="s">
        <v>149</v>
      </c>
    </row>
    <row r="6" spans="1:9" ht="33.75" customHeight="1">
      <c r="A6" s="466">
        <v>1</v>
      </c>
      <c r="B6" s="467">
        <v>2</v>
      </c>
      <c r="C6" s="466">
        <v>3</v>
      </c>
      <c r="D6" s="467">
        <v>4</v>
      </c>
      <c r="E6" s="466">
        <v>5</v>
      </c>
      <c r="F6" s="467">
        <v>6</v>
      </c>
      <c r="G6" s="466">
        <v>7</v>
      </c>
      <c r="H6" s="467">
        <v>8</v>
      </c>
    </row>
    <row r="7" spans="1:9" s="20" customFormat="1" ht="71.25" customHeight="1">
      <c r="A7" s="471" t="s">
        <v>69</v>
      </c>
      <c r="B7" s="415">
        <v>4000</v>
      </c>
      <c r="C7" s="95">
        <f>SUM(C8:C13)</f>
        <v>893</v>
      </c>
      <c r="D7" s="95">
        <f>SUM(D8:D13)</f>
        <v>672</v>
      </c>
      <c r="E7" s="95">
        <f>SUM(E8:E13)</f>
        <v>256</v>
      </c>
      <c r="F7" s="95">
        <f>SUM(F8:F13)</f>
        <v>672</v>
      </c>
      <c r="G7" s="95">
        <f>F7-E7</f>
        <v>416</v>
      </c>
      <c r="H7" s="416">
        <f>(F7/E7)*100</f>
        <v>262.5</v>
      </c>
    </row>
    <row r="8" spans="1:9" ht="62.25" customHeight="1">
      <c r="A8" s="486" t="s">
        <v>1</v>
      </c>
      <c r="B8" s="357" t="s">
        <v>126</v>
      </c>
      <c r="C8" s="80">
        <v>0</v>
      </c>
      <c r="D8" s="80">
        <v>0</v>
      </c>
      <c r="E8" s="80">
        <v>0</v>
      </c>
      <c r="F8" s="80">
        <v>0</v>
      </c>
      <c r="G8" s="80">
        <f t="shared" ref="G8" si="0">F8-E8</f>
        <v>0</v>
      </c>
      <c r="H8" s="213" t="e">
        <f t="shared" ref="H8:H13" si="1">(F8/E8)*100</f>
        <v>#DIV/0!</v>
      </c>
    </row>
    <row r="9" spans="1:9" ht="57.75" customHeight="1">
      <c r="A9" s="486" t="s">
        <v>2</v>
      </c>
      <c r="B9" s="357">
        <v>4020</v>
      </c>
      <c r="C9" s="487">
        <v>297</v>
      </c>
      <c r="D9" s="487">
        <v>469</v>
      </c>
      <c r="E9" s="487">
        <v>56</v>
      </c>
      <c r="F9" s="487">
        <v>469</v>
      </c>
      <c r="G9" s="80">
        <f t="shared" ref="G9:G13" si="2">F9-E9</f>
        <v>413</v>
      </c>
      <c r="H9" s="213">
        <f t="shared" si="1"/>
        <v>837.5</v>
      </c>
    </row>
    <row r="10" spans="1:9" ht="70.5" customHeight="1">
      <c r="A10" s="486" t="s">
        <v>28</v>
      </c>
      <c r="B10" s="357">
        <v>4030</v>
      </c>
      <c r="C10" s="487">
        <v>92</v>
      </c>
      <c r="D10" s="487">
        <v>138</v>
      </c>
      <c r="E10" s="487">
        <v>200</v>
      </c>
      <c r="F10" s="487">
        <v>138</v>
      </c>
      <c r="G10" s="80">
        <f t="shared" si="2"/>
        <v>-62</v>
      </c>
      <c r="H10" s="81">
        <f t="shared" si="1"/>
        <v>69</v>
      </c>
    </row>
    <row r="11" spans="1:9" ht="59.25" customHeight="1">
      <c r="A11" s="486" t="s">
        <v>3</v>
      </c>
      <c r="B11" s="357">
        <v>4040</v>
      </c>
      <c r="C11" s="487">
        <v>10</v>
      </c>
      <c r="D11" s="487">
        <v>0</v>
      </c>
      <c r="E11" s="487">
        <v>0</v>
      </c>
      <c r="F11" s="487">
        <v>0</v>
      </c>
      <c r="G11" s="80">
        <f t="shared" si="2"/>
        <v>0</v>
      </c>
      <c r="H11" s="213" t="e">
        <f t="shared" si="1"/>
        <v>#DIV/0!</v>
      </c>
    </row>
    <row r="12" spans="1:9" ht="70.5" customHeight="1">
      <c r="A12" s="486" t="s">
        <v>60</v>
      </c>
      <c r="B12" s="357">
        <v>4050</v>
      </c>
      <c r="C12" s="487">
        <v>494</v>
      </c>
      <c r="D12" s="487">
        <v>65</v>
      </c>
      <c r="E12" s="487">
        <v>0</v>
      </c>
      <c r="F12" s="487">
        <v>65</v>
      </c>
      <c r="G12" s="80">
        <f t="shared" si="2"/>
        <v>65</v>
      </c>
      <c r="H12" s="213" t="e">
        <f t="shared" si="1"/>
        <v>#DIV/0!</v>
      </c>
    </row>
    <row r="13" spans="1:9" ht="59.25" customHeight="1">
      <c r="A13" s="486" t="s">
        <v>199</v>
      </c>
      <c r="B13" s="357">
        <v>4060</v>
      </c>
      <c r="C13" s="487">
        <v>0</v>
      </c>
      <c r="D13" s="487">
        <v>0</v>
      </c>
      <c r="E13" s="487">
        <v>0</v>
      </c>
      <c r="F13" s="487">
        <v>0</v>
      </c>
      <c r="G13" s="80">
        <f t="shared" si="2"/>
        <v>0</v>
      </c>
      <c r="H13" s="213" t="e">
        <f t="shared" si="1"/>
        <v>#DIV/0!</v>
      </c>
    </row>
    <row r="14" spans="1:9" ht="20.25">
      <c r="A14" s="313"/>
      <c r="B14" s="313"/>
      <c r="C14" s="313"/>
      <c r="D14" s="313"/>
      <c r="E14" s="313"/>
      <c r="F14" s="313"/>
      <c r="G14" s="313"/>
      <c r="H14" s="313"/>
    </row>
    <row r="15" spans="1:9" ht="20.25">
      <c r="A15" s="313"/>
      <c r="B15" s="313"/>
      <c r="C15" s="313"/>
      <c r="D15" s="313"/>
      <c r="E15" s="313"/>
      <c r="F15" s="313"/>
      <c r="G15" s="313"/>
      <c r="H15" s="313"/>
    </row>
    <row r="16" spans="1:9" s="490" customFormat="1" ht="19.5" customHeight="1">
      <c r="A16" s="417"/>
      <c r="B16" s="281"/>
      <c r="C16" s="281"/>
      <c r="D16" s="281"/>
      <c r="E16" s="281"/>
      <c r="F16" s="281"/>
      <c r="G16" s="281"/>
      <c r="H16" s="281"/>
      <c r="I16" s="1"/>
    </row>
    <row r="17" spans="1:8" s="66" customFormat="1" ht="54" customHeight="1">
      <c r="A17" s="418" t="s">
        <v>464</v>
      </c>
      <c r="B17" s="419"/>
      <c r="C17" s="574" t="s">
        <v>134</v>
      </c>
      <c r="D17" s="574"/>
      <c r="E17" s="420"/>
      <c r="F17" s="575" t="s">
        <v>579</v>
      </c>
      <c r="G17" s="505"/>
      <c r="H17" s="234"/>
    </row>
    <row r="18" spans="1:8" s="67" customFormat="1" ht="37.5" customHeight="1">
      <c r="A18" s="469" t="s">
        <v>65</v>
      </c>
      <c r="B18" s="207"/>
      <c r="C18" s="512" t="s">
        <v>66</v>
      </c>
      <c r="D18" s="512"/>
      <c r="E18" s="207"/>
      <c r="F18" s="508" t="s">
        <v>170</v>
      </c>
      <c r="G18" s="508"/>
    </row>
    <row r="19" spans="1:8">
      <c r="A19" s="5"/>
    </row>
    <row r="20" spans="1:8">
      <c r="A20" s="5"/>
    </row>
    <row r="21" spans="1:8">
      <c r="A21" s="5"/>
    </row>
    <row r="22" spans="1:8">
      <c r="A22" s="5"/>
    </row>
    <row r="23" spans="1:8">
      <c r="A23" s="5"/>
    </row>
    <row r="24" spans="1:8">
      <c r="A24" s="5"/>
    </row>
    <row r="25" spans="1:8">
      <c r="A25" s="5"/>
    </row>
    <row r="26" spans="1:8">
      <c r="A26" s="5"/>
    </row>
    <row r="27" spans="1:8">
      <c r="A27" s="5"/>
    </row>
    <row r="28" spans="1:8">
      <c r="A28" s="5"/>
    </row>
    <row r="29" spans="1:8">
      <c r="A29" s="5"/>
    </row>
    <row r="30" spans="1:8">
      <c r="A30" s="5"/>
    </row>
    <row r="31" spans="1:8">
      <c r="A31" s="5"/>
    </row>
    <row r="32" spans="1:8">
      <c r="A32" s="5"/>
    </row>
    <row r="33" spans="1:1">
      <c r="A33" s="5"/>
    </row>
    <row r="34" spans="1:1">
      <c r="A34" s="5"/>
    </row>
    <row r="35" spans="1:1">
      <c r="A35" s="5"/>
    </row>
    <row r="36" spans="1:1">
      <c r="A36" s="5"/>
    </row>
    <row r="37" spans="1:1">
      <c r="A37" s="5"/>
    </row>
    <row r="38" spans="1:1">
      <c r="A38" s="5"/>
    </row>
    <row r="39" spans="1:1">
      <c r="A39" s="5"/>
    </row>
    <row r="40" spans="1:1">
      <c r="A40" s="5"/>
    </row>
    <row r="41" spans="1:1">
      <c r="A41" s="5"/>
    </row>
    <row r="42" spans="1:1">
      <c r="A42" s="5"/>
    </row>
    <row r="43" spans="1:1">
      <c r="A43" s="5"/>
    </row>
    <row r="44" spans="1:1">
      <c r="A44" s="5"/>
    </row>
    <row r="45" spans="1:1">
      <c r="A45" s="5"/>
    </row>
    <row r="46" spans="1:1">
      <c r="A46" s="5"/>
    </row>
    <row r="47" spans="1:1">
      <c r="A47" s="5"/>
    </row>
    <row r="48" spans="1:1">
      <c r="A48" s="5"/>
    </row>
    <row r="49" spans="1:1">
      <c r="A49" s="5"/>
    </row>
    <row r="50" spans="1:1">
      <c r="A50" s="5"/>
    </row>
    <row r="51" spans="1:1">
      <c r="A51" s="5"/>
    </row>
    <row r="52" spans="1:1">
      <c r="A52" s="5"/>
    </row>
    <row r="53" spans="1:1">
      <c r="A53" s="5"/>
    </row>
    <row r="54" spans="1:1">
      <c r="A54" s="5"/>
    </row>
    <row r="55" spans="1:1">
      <c r="A55" s="5"/>
    </row>
    <row r="56" spans="1:1">
      <c r="A56" s="5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98425196850393704" bottom="0.59055118110236227" header="0.27559055118110237" footer="0.19685039370078741"/>
  <pageSetup paperSize="9" scale="55" firstPageNumber="9" orientation="landscape" useFirstPageNumber="1" r:id="rId1"/>
  <headerFooter alignWithMargins="0"/>
  <ignoredErrors>
    <ignoredError sqref="B8" numberStoredAsText="1"/>
    <ignoredError sqref="H7:H9 H11:H13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L285"/>
  <sheetViews>
    <sheetView view="pageBreakPreview" topLeftCell="A32" zoomScale="87" zoomScaleSheetLayoutView="87" workbookViewId="0">
      <selection activeCell="G17" sqref="G17"/>
    </sheetView>
  </sheetViews>
  <sheetFormatPr defaultColWidth="9.140625" defaultRowHeight="18.75"/>
  <cols>
    <col min="1" max="1" width="67.85546875" style="1" customWidth="1"/>
    <col min="2" max="2" width="16" style="39" customWidth="1"/>
    <col min="3" max="5" width="20.42578125" style="39" customWidth="1"/>
    <col min="6" max="6" width="16.42578125" style="39" customWidth="1"/>
    <col min="7" max="7" width="18.28515625" style="39" customWidth="1"/>
    <col min="8" max="16384" width="9.140625" style="1"/>
  </cols>
  <sheetData>
    <row r="2" spans="1:12" ht="33.75" customHeight="1">
      <c r="A2" s="579" t="s">
        <v>419</v>
      </c>
      <c r="B2" s="579"/>
      <c r="C2" s="579"/>
      <c r="D2" s="579"/>
      <c r="E2" s="579"/>
      <c r="F2" s="579"/>
      <c r="G2" s="579"/>
    </row>
    <row r="3" spans="1:12" ht="28.5" customHeight="1">
      <c r="A3" s="472"/>
      <c r="B3" s="6"/>
      <c r="C3" s="6"/>
      <c r="D3" s="472"/>
      <c r="E3" s="472"/>
      <c r="F3" s="472"/>
      <c r="G3" s="421" t="s">
        <v>366</v>
      </c>
    </row>
    <row r="4" spans="1:12" ht="62.25" customHeight="1">
      <c r="A4" s="500" t="s">
        <v>151</v>
      </c>
      <c r="B4" s="8" t="s">
        <v>18</v>
      </c>
      <c r="C4" s="8" t="s">
        <v>582</v>
      </c>
      <c r="D4" s="8" t="s">
        <v>583</v>
      </c>
      <c r="E4" s="8" t="s">
        <v>584</v>
      </c>
      <c r="F4" s="8" t="s">
        <v>436</v>
      </c>
      <c r="G4" s="235" t="s">
        <v>397</v>
      </c>
    </row>
    <row r="5" spans="1:12" ht="23.25" customHeight="1">
      <c r="A5" s="42">
        <v>1</v>
      </c>
      <c r="B5" s="482">
        <v>2</v>
      </c>
      <c r="C5" s="482">
        <v>3</v>
      </c>
      <c r="D5" s="482">
        <v>4</v>
      </c>
      <c r="E5" s="482">
        <v>5</v>
      </c>
      <c r="F5" s="482">
        <v>6</v>
      </c>
      <c r="G5" s="482">
        <v>7</v>
      </c>
    </row>
    <row r="6" spans="1:12" ht="39" customHeight="1">
      <c r="A6" s="290" t="s">
        <v>69</v>
      </c>
      <c r="B6" s="422">
        <v>4000</v>
      </c>
      <c r="C6" s="502">
        <f>C7+C10+C23+C43+C54+C62</f>
        <v>893</v>
      </c>
      <c r="D6" s="502">
        <f>D7+D10+D23+D43+D54+D62</f>
        <v>256</v>
      </c>
      <c r="E6" s="502">
        <f>E7+E10+E23+E43+E54+E62</f>
        <v>672</v>
      </c>
      <c r="F6" s="78">
        <f>E6-D6</f>
        <v>416</v>
      </c>
      <c r="G6" s="304">
        <f>(E6/D6)*100</f>
        <v>262.5</v>
      </c>
    </row>
    <row r="7" spans="1:12" ht="33" hidden="1" customHeight="1">
      <c r="A7" s="290" t="s">
        <v>1</v>
      </c>
      <c r="B7" s="423">
        <v>4010</v>
      </c>
      <c r="C7" s="424">
        <f t="shared" ref="C7:E7" si="0">C8</f>
        <v>0</v>
      </c>
      <c r="D7" s="424">
        <f t="shared" ref="D7" si="1">D8</f>
        <v>0</v>
      </c>
      <c r="E7" s="424">
        <f t="shared" si="0"/>
        <v>0</v>
      </c>
      <c r="F7" s="425">
        <f t="shared" ref="F7:F46" si="2">E7-D7</f>
        <v>0</v>
      </c>
      <c r="G7" s="119" t="e">
        <f t="shared" ref="G7:G46" si="3">(E7/D7)*100</f>
        <v>#DIV/0!</v>
      </c>
    </row>
    <row r="8" spans="1:12" s="428" customFormat="1" ht="24.6" hidden="1" customHeight="1">
      <c r="A8" s="426"/>
      <c r="B8" s="427"/>
      <c r="C8" s="425"/>
      <c r="D8" s="425"/>
      <c r="E8" s="425"/>
      <c r="F8" s="425">
        <f t="shared" si="2"/>
        <v>0</v>
      </c>
      <c r="G8" s="291" t="e">
        <f t="shared" si="3"/>
        <v>#DIV/0!</v>
      </c>
      <c r="I8" s="1"/>
      <c r="J8" s="1"/>
      <c r="K8" s="1"/>
      <c r="L8" s="1"/>
    </row>
    <row r="9" spans="1:12" s="20" customFormat="1" ht="20.25" hidden="1" customHeight="1">
      <c r="A9" s="426"/>
      <c r="B9" s="429"/>
      <c r="C9" s="291"/>
      <c r="D9" s="93"/>
      <c r="E9" s="291"/>
      <c r="F9" s="93">
        <f t="shared" si="2"/>
        <v>0</v>
      </c>
      <c r="G9" s="304" t="e">
        <f t="shared" si="3"/>
        <v>#DIV/0!</v>
      </c>
      <c r="I9" s="1"/>
      <c r="J9" s="1"/>
      <c r="K9" s="1"/>
      <c r="L9" s="1"/>
    </row>
    <row r="10" spans="1:12" s="20" customFormat="1" ht="24.75" customHeight="1">
      <c r="A10" s="290" t="s">
        <v>2</v>
      </c>
      <c r="B10" s="303">
        <v>4020</v>
      </c>
      <c r="C10" s="121">
        <f>SUM(C11:C21)</f>
        <v>297</v>
      </c>
      <c r="D10" s="121">
        <f>SUM(D11:D21)</f>
        <v>56</v>
      </c>
      <c r="E10" s="121">
        <f>SUM(E11:E21)</f>
        <v>469</v>
      </c>
      <c r="F10" s="430">
        <f t="shared" si="2"/>
        <v>413</v>
      </c>
      <c r="G10" s="439">
        <f t="shared" si="3"/>
        <v>837.5</v>
      </c>
      <c r="I10" s="1"/>
      <c r="J10" s="1"/>
      <c r="K10" s="1"/>
      <c r="L10" s="1"/>
    </row>
    <row r="11" spans="1:12" s="20" customFormat="1" ht="23.25" customHeight="1">
      <c r="A11" s="501" t="s">
        <v>629</v>
      </c>
      <c r="B11" s="303"/>
      <c r="C11" s="492">
        <v>0</v>
      </c>
      <c r="D11" s="119">
        <v>0</v>
      </c>
      <c r="E11" s="458">
        <v>100</v>
      </c>
      <c r="F11" s="431">
        <f t="shared" si="2"/>
        <v>100</v>
      </c>
      <c r="G11" s="305" t="e">
        <f t="shared" si="3"/>
        <v>#DIV/0!</v>
      </c>
      <c r="I11" s="1"/>
      <c r="J11" s="1"/>
      <c r="K11" s="1"/>
      <c r="L11" s="1"/>
    </row>
    <row r="12" spans="1:12" s="20" customFormat="1" ht="21.75" customHeight="1">
      <c r="A12" s="501" t="s">
        <v>630</v>
      </c>
      <c r="B12" s="303"/>
      <c r="C12" s="492">
        <v>0</v>
      </c>
      <c r="D12" s="492">
        <v>0</v>
      </c>
      <c r="E12" s="458">
        <v>216</v>
      </c>
      <c r="F12" s="431">
        <f t="shared" si="2"/>
        <v>216</v>
      </c>
      <c r="G12" s="305" t="e">
        <f t="shared" si="3"/>
        <v>#DIV/0!</v>
      </c>
      <c r="I12" s="1"/>
      <c r="J12" s="1"/>
      <c r="K12" s="1"/>
      <c r="L12" s="1"/>
    </row>
    <row r="13" spans="1:12" s="20" customFormat="1" ht="23.25" customHeight="1">
      <c r="A13" s="501" t="s">
        <v>606</v>
      </c>
      <c r="B13" s="303"/>
      <c r="C13" s="492">
        <v>0</v>
      </c>
      <c r="D13" s="492">
        <v>0</v>
      </c>
      <c r="E13" s="458">
        <v>59</v>
      </c>
      <c r="F13" s="431">
        <f t="shared" si="2"/>
        <v>59</v>
      </c>
      <c r="G13" s="305" t="e">
        <f t="shared" si="3"/>
        <v>#DIV/0!</v>
      </c>
      <c r="I13" s="1"/>
      <c r="J13" s="1"/>
      <c r="K13" s="1"/>
      <c r="L13" s="1"/>
    </row>
    <row r="14" spans="1:12" s="20" customFormat="1" ht="23.25" customHeight="1">
      <c r="A14" s="501" t="s">
        <v>631</v>
      </c>
      <c r="B14" s="462"/>
      <c r="C14" s="463">
        <v>0</v>
      </c>
      <c r="D14" s="463">
        <v>0</v>
      </c>
      <c r="E14" s="458">
        <v>24</v>
      </c>
      <c r="F14" s="464">
        <f t="shared" si="2"/>
        <v>24</v>
      </c>
      <c r="G14" s="465" t="e">
        <f t="shared" si="3"/>
        <v>#DIV/0!</v>
      </c>
      <c r="I14" s="1"/>
      <c r="J14" s="1"/>
      <c r="K14" s="1"/>
      <c r="L14" s="1"/>
    </row>
    <row r="15" spans="1:12" s="20" customFormat="1" ht="21" customHeight="1">
      <c r="A15" s="92" t="s">
        <v>587</v>
      </c>
      <c r="B15" s="303"/>
      <c r="C15" s="492">
        <v>0</v>
      </c>
      <c r="D15" s="492">
        <v>56</v>
      </c>
      <c r="E15" s="492">
        <v>0</v>
      </c>
      <c r="F15" s="431">
        <f t="shared" si="2"/>
        <v>-56</v>
      </c>
      <c r="G15" s="305">
        <f t="shared" si="3"/>
        <v>0</v>
      </c>
      <c r="I15" s="1"/>
      <c r="J15" s="1"/>
      <c r="K15" s="1"/>
      <c r="L15" s="1"/>
    </row>
    <row r="16" spans="1:12" s="20" customFormat="1" ht="24" customHeight="1">
      <c r="A16" s="396" t="s">
        <v>547</v>
      </c>
      <c r="B16" s="303"/>
      <c r="C16" s="398">
        <v>98</v>
      </c>
      <c r="D16" s="492">
        <v>0</v>
      </c>
      <c r="E16" s="398">
        <v>0</v>
      </c>
      <c r="F16" s="431">
        <f t="shared" si="2"/>
        <v>0</v>
      </c>
      <c r="G16" s="305" t="e">
        <f t="shared" si="3"/>
        <v>#DIV/0!</v>
      </c>
      <c r="I16" s="1"/>
      <c r="J16" s="1"/>
      <c r="K16" s="1"/>
      <c r="L16" s="1"/>
    </row>
    <row r="17" spans="1:12" s="20" customFormat="1" ht="24" customHeight="1">
      <c r="A17" s="413" t="s">
        <v>551</v>
      </c>
      <c r="B17" s="432"/>
      <c r="C17" s="403">
        <v>33</v>
      </c>
      <c r="D17" s="404">
        <v>0</v>
      </c>
      <c r="E17" s="403">
        <v>70</v>
      </c>
      <c r="F17" s="492">
        <f t="shared" si="2"/>
        <v>70</v>
      </c>
      <c r="G17" s="433"/>
      <c r="I17" s="1"/>
      <c r="J17" s="1"/>
      <c r="K17" s="1"/>
      <c r="L17" s="1"/>
    </row>
    <row r="18" spans="1:12" s="20" customFormat="1" ht="27" customHeight="1">
      <c r="A18" s="397" t="s">
        <v>548</v>
      </c>
      <c r="B18" s="303"/>
      <c r="C18" s="398">
        <v>61</v>
      </c>
      <c r="D18" s="492">
        <v>0</v>
      </c>
      <c r="E18" s="398">
        <v>0</v>
      </c>
      <c r="F18" s="431">
        <f t="shared" si="2"/>
        <v>0</v>
      </c>
      <c r="G18" s="305" t="e">
        <f t="shared" si="3"/>
        <v>#DIV/0!</v>
      </c>
      <c r="I18" s="1"/>
      <c r="J18" s="1"/>
      <c r="K18" s="1"/>
      <c r="L18" s="1"/>
    </row>
    <row r="19" spans="1:12" s="20" customFormat="1" ht="22.5" customHeight="1">
      <c r="A19" s="413" t="s">
        <v>549</v>
      </c>
      <c r="B19" s="303"/>
      <c r="C19" s="399">
        <v>46</v>
      </c>
      <c r="D19" s="492">
        <v>0</v>
      </c>
      <c r="E19" s="399">
        <v>0</v>
      </c>
      <c r="F19" s="431">
        <f t="shared" si="2"/>
        <v>0</v>
      </c>
      <c r="G19" s="305" t="e">
        <f t="shared" si="3"/>
        <v>#DIV/0!</v>
      </c>
      <c r="I19" s="1"/>
      <c r="J19" s="1"/>
      <c r="K19" s="1"/>
      <c r="L19" s="1"/>
    </row>
    <row r="20" spans="1:12" s="20" customFormat="1" ht="21" customHeight="1">
      <c r="A20" s="413" t="s">
        <v>550</v>
      </c>
      <c r="B20" s="303"/>
      <c r="C20" s="399">
        <v>38</v>
      </c>
      <c r="D20" s="119">
        <v>0</v>
      </c>
      <c r="E20" s="399">
        <v>0</v>
      </c>
      <c r="F20" s="431">
        <f t="shared" si="2"/>
        <v>0</v>
      </c>
      <c r="G20" s="305" t="e">
        <f t="shared" si="3"/>
        <v>#DIV/0!</v>
      </c>
      <c r="I20" s="1"/>
      <c r="J20" s="1"/>
      <c r="K20" s="1"/>
      <c r="L20" s="1"/>
    </row>
    <row r="21" spans="1:12" s="20" customFormat="1" ht="20.25" customHeight="1">
      <c r="A21" s="413" t="s">
        <v>552</v>
      </c>
      <c r="B21" s="303"/>
      <c r="C21" s="399">
        <v>21</v>
      </c>
      <c r="D21" s="119">
        <v>0</v>
      </c>
      <c r="E21" s="399">
        <v>0</v>
      </c>
      <c r="F21" s="431">
        <f t="shared" si="2"/>
        <v>0</v>
      </c>
      <c r="G21" s="305" t="e">
        <f t="shared" si="3"/>
        <v>#DIV/0!</v>
      </c>
      <c r="I21" s="1"/>
      <c r="J21" s="1"/>
      <c r="K21" s="1"/>
      <c r="L21" s="1"/>
    </row>
    <row r="22" spans="1:12" s="20" customFormat="1" ht="20.25" hidden="1" customHeight="1">
      <c r="A22" s="426"/>
      <c r="B22" s="429"/>
      <c r="C22" s="434"/>
      <c r="D22" s="291"/>
      <c r="E22" s="434"/>
      <c r="F22" s="93"/>
      <c r="G22" s="304" t="e">
        <f t="shared" si="3"/>
        <v>#DIV/0!</v>
      </c>
      <c r="I22" s="1"/>
      <c r="J22" s="1"/>
      <c r="K22" s="1"/>
      <c r="L22" s="1"/>
    </row>
    <row r="23" spans="1:12" s="20" customFormat="1" ht="38.25" customHeight="1">
      <c r="A23" s="290" t="s">
        <v>28</v>
      </c>
      <c r="B23" s="303">
        <v>4030</v>
      </c>
      <c r="C23" s="435">
        <f>SUM(C24:C41)</f>
        <v>92</v>
      </c>
      <c r="D23" s="435">
        <f>SUM(D24:D41)</f>
        <v>200</v>
      </c>
      <c r="E23" s="435">
        <f>SUM(E24:E41)</f>
        <v>138</v>
      </c>
      <c r="F23" s="430">
        <f>E23-D23</f>
        <v>-62</v>
      </c>
      <c r="G23" s="348">
        <f t="shared" si="3"/>
        <v>69</v>
      </c>
      <c r="I23" s="1"/>
      <c r="J23" s="1"/>
      <c r="K23" s="1"/>
      <c r="L23" s="1"/>
    </row>
    <row r="24" spans="1:12" s="20" customFormat="1" ht="24" customHeight="1">
      <c r="A24" s="92" t="s">
        <v>508</v>
      </c>
      <c r="B24" s="303"/>
      <c r="C24" s="492">
        <v>43</v>
      </c>
      <c r="D24" s="492">
        <v>200</v>
      </c>
      <c r="E24" s="492">
        <v>6</v>
      </c>
      <c r="F24" s="492">
        <f t="shared" ref="F24:F41" si="4">E24-D24</f>
        <v>-194</v>
      </c>
      <c r="G24" s="291">
        <f t="shared" si="3"/>
        <v>3</v>
      </c>
      <c r="I24" s="1"/>
      <c r="J24" s="1"/>
      <c r="K24" s="1"/>
      <c r="L24" s="1"/>
    </row>
    <row r="25" spans="1:12" s="20" customFormat="1" ht="24" customHeight="1">
      <c r="A25" s="459" t="s">
        <v>608</v>
      </c>
      <c r="B25" s="303"/>
      <c r="C25" s="119">
        <v>0</v>
      </c>
      <c r="D25" s="119">
        <v>0</v>
      </c>
      <c r="E25" s="461">
        <v>15</v>
      </c>
      <c r="F25" s="492">
        <f t="shared" ref="F25:F37" si="5">E25-D25</f>
        <v>15</v>
      </c>
      <c r="G25" s="305" t="e">
        <f t="shared" ref="G25:G37" si="6">(E25/D25)*100</f>
        <v>#DIV/0!</v>
      </c>
      <c r="I25" s="1"/>
      <c r="J25" s="1"/>
      <c r="K25" s="1"/>
      <c r="L25" s="1"/>
    </row>
    <row r="26" spans="1:12" s="20" customFormat="1" ht="24" customHeight="1">
      <c r="A26" s="460" t="s">
        <v>609</v>
      </c>
      <c r="B26" s="436"/>
      <c r="C26" s="119">
        <v>0</v>
      </c>
      <c r="D26" s="119">
        <v>0</v>
      </c>
      <c r="E26" s="461">
        <v>4</v>
      </c>
      <c r="F26" s="492">
        <f t="shared" si="5"/>
        <v>4</v>
      </c>
      <c r="G26" s="305" t="e">
        <f>(E26/D26)*100</f>
        <v>#DIV/0!</v>
      </c>
      <c r="I26" s="1"/>
      <c r="J26" s="1"/>
      <c r="K26" s="1"/>
      <c r="L26" s="1"/>
    </row>
    <row r="27" spans="1:12" s="20" customFormat="1" ht="24" customHeight="1">
      <c r="A27" s="460" t="s">
        <v>610</v>
      </c>
      <c r="B27" s="436"/>
      <c r="C27" s="492">
        <v>0</v>
      </c>
      <c r="D27" s="492">
        <v>0</v>
      </c>
      <c r="E27" s="461">
        <v>3</v>
      </c>
      <c r="F27" s="492">
        <f t="shared" si="5"/>
        <v>3</v>
      </c>
      <c r="G27" s="305" t="e">
        <f t="shared" si="6"/>
        <v>#DIV/0!</v>
      </c>
      <c r="I27" s="1"/>
      <c r="J27" s="1"/>
      <c r="K27" s="1"/>
      <c r="L27" s="1"/>
    </row>
    <row r="28" spans="1:12" s="20" customFormat="1" ht="24" customHeight="1">
      <c r="A28" s="460" t="s">
        <v>611</v>
      </c>
      <c r="B28" s="436"/>
      <c r="C28" s="492">
        <v>0</v>
      </c>
      <c r="D28" s="492">
        <v>0</v>
      </c>
      <c r="E28" s="458">
        <v>3</v>
      </c>
      <c r="F28" s="492">
        <f t="shared" si="5"/>
        <v>3</v>
      </c>
      <c r="G28" s="305" t="e">
        <f t="shared" si="6"/>
        <v>#DIV/0!</v>
      </c>
      <c r="I28" s="1"/>
      <c r="J28" s="1"/>
      <c r="K28" s="1"/>
      <c r="L28" s="1"/>
    </row>
    <row r="29" spans="1:12" s="20" customFormat="1" ht="24" customHeight="1">
      <c r="A29" s="460" t="s">
        <v>612</v>
      </c>
      <c r="B29" s="436"/>
      <c r="C29" s="119">
        <v>0</v>
      </c>
      <c r="D29" s="119">
        <v>0</v>
      </c>
      <c r="E29" s="458">
        <v>5</v>
      </c>
      <c r="F29" s="492">
        <f t="shared" si="5"/>
        <v>5</v>
      </c>
      <c r="G29" s="305" t="e">
        <f t="shared" si="6"/>
        <v>#DIV/0!</v>
      </c>
      <c r="I29" s="1"/>
      <c r="J29" s="1"/>
      <c r="K29" s="1"/>
      <c r="L29" s="1"/>
    </row>
    <row r="30" spans="1:12" s="20" customFormat="1" ht="24" customHeight="1">
      <c r="A30" s="460" t="s">
        <v>613</v>
      </c>
      <c r="B30" s="436"/>
      <c r="C30" s="492">
        <v>0</v>
      </c>
      <c r="D30" s="492">
        <v>0</v>
      </c>
      <c r="E30" s="458">
        <v>2</v>
      </c>
      <c r="F30" s="492">
        <f t="shared" si="5"/>
        <v>2</v>
      </c>
      <c r="G30" s="305" t="e">
        <f t="shared" si="6"/>
        <v>#DIV/0!</v>
      </c>
      <c r="I30" s="1"/>
      <c r="J30" s="1"/>
      <c r="K30" s="1"/>
      <c r="L30" s="1"/>
    </row>
    <row r="31" spans="1:12" s="20" customFormat="1" ht="24" customHeight="1">
      <c r="A31" s="460" t="s">
        <v>607</v>
      </c>
      <c r="B31" s="436"/>
      <c r="C31" s="492">
        <v>0</v>
      </c>
      <c r="D31" s="492">
        <v>0</v>
      </c>
      <c r="E31" s="461">
        <v>38</v>
      </c>
      <c r="F31" s="492">
        <f t="shared" si="5"/>
        <v>38</v>
      </c>
      <c r="G31" s="305" t="e">
        <f t="shared" si="6"/>
        <v>#DIV/0!</v>
      </c>
      <c r="I31" s="1"/>
      <c r="J31" s="1"/>
      <c r="K31" s="1"/>
      <c r="L31" s="1"/>
    </row>
    <row r="32" spans="1:12" s="20" customFormat="1" ht="21.75" customHeight="1">
      <c r="A32" s="460" t="s">
        <v>634</v>
      </c>
      <c r="B32" s="436"/>
      <c r="C32" s="119">
        <v>0</v>
      </c>
      <c r="D32" s="119">
        <v>0</v>
      </c>
      <c r="E32" s="461">
        <v>41</v>
      </c>
      <c r="F32" s="492">
        <f t="shared" si="5"/>
        <v>41</v>
      </c>
      <c r="G32" s="305" t="e">
        <f t="shared" si="6"/>
        <v>#DIV/0!</v>
      </c>
      <c r="I32" s="1"/>
      <c r="J32" s="1"/>
      <c r="K32" s="1"/>
      <c r="L32" s="1"/>
    </row>
    <row r="33" spans="1:12" s="20" customFormat="1" ht="24" customHeight="1">
      <c r="A33" s="130" t="s">
        <v>538</v>
      </c>
      <c r="B33" s="436"/>
      <c r="C33" s="492">
        <v>0</v>
      </c>
      <c r="D33" s="492">
        <v>0</v>
      </c>
      <c r="E33" s="492">
        <v>8</v>
      </c>
      <c r="F33" s="492">
        <f t="shared" si="5"/>
        <v>8</v>
      </c>
      <c r="G33" s="305" t="e">
        <f t="shared" si="6"/>
        <v>#DIV/0!</v>
      </c>
      <c r="I33" s="1"/>
      <c r="J33" s="1"/>
      <c r="K33" s="1"/>
      <c r="L33" s="1"/>
    </row>
    <row r="34" spans="1:12" s="20" customFormat="1" ht="24" customHeight="1">
      <c r="A34" s="130" t="s">
        <v>632</v>
      </c>
      <c r="B34" s="303"/>
      <c r="C34" s="492">
        <v>0</v>
      </c>
      <c r="D34" s="492">
        <v>0</v>
      </c>
      <c r="E34" s="492">
        <v>5</v>
      </c>
      <c r="F34" s="492">
        <f t="shared" si="5"/>
        <v>5</v>
      </c>
      <c r="G34" s="305" t="e">
        <f t="shared" si="6"/>
        <v>#DIV/0!</v>
      </c>
      <c r="I34" s="1"/>
      <c r="J34" s="1"/>
      <c r="K34" s="1"/>
      <c r="L34" s="1"/>
    </row>
    <row r="35" spans="1:12" s="20" customFormat="1" ht="24" customHeight="1">
      <c r="A35" s="131" t="s">
        <v>633</v>
      </c>
      <c r="B35" s="437"/>
      <c r="C35" s="132">
        <v>0</v>
      </c>
      <c r="D35" s="132">
        <v>0</v>
      </c>
      <c r="E35" s="132">
        <v>8</v>
      </c>
      <c r="F35" s="132">
        <f t="shared" si="5"/>
        <v>8</v>
      </c>
      <c r="G35" s="438" t="e">
        <f t="shared" si="6"/>
        <v>#DIV/0!</v>
      </c>
      <c r="I35" s="1"/>
      <c r="J35" s="1"/>
      <c r="K35" s="1"/>
      <c r="L35" s="1"/>
    </row>
    <row r="36" spans="1:12" s="20" customFormat="1" ht="18.75" customHeight="1">
      <c r="A36" s="130" t="s">
        <v>539</v>
      </c>
      <c r="B36" s="303"/>
      <c r="C36" s="400">
        <v>5</v>
      </c>
      <c r="D36" s="492">
        <v>0</v>
      </c>
      <c r="E36" s="400">
        <v>0</v>
      </c>
      <c r="F36" s="492">
        <f t="shared" si="5"/>
        <v>0</v>
      </c>
      <c r="G36" s="305" t="e">
        <f t="shared" si="6"/>
        <v>#DIV/0!</v>
      </c>
      <c r="I36" s="1"/>
      <c r="J36" s="1"/>
      <c r="K36" s="1"/>
      <c r="L36" s="1"/>
    </row>
    <row r="37" spans="1:12" s="20" customFormat="1" ht="24" customHeight="1">
      <c r="A37" s="414" t="s">
        <v>553</v>
      </c>
      <c r="B37" s="303"/>
      <c r="C37" s="399">
        <v>5</v>
      </c>
      <c r="D37" s="119">
        <v>0</v>
      </c>
      <c r="E37" s="399">
        <v>0</v>
      </c>
      <c r="F37" s="492">
        <f t="shared" si="5"/>
        <v>0</v>
      </c>
      <c r="G37" s="305" t="e">
        <f t="shared" si="6"/>
        <v>#DIV/0!</v>
      </c>
      <c r="I37" s="1"/>
      <c r="J37" s="1"/>
      <c r="K37" s="1"/>
      <c r="L37" s="1"/>
    </row>
    <row r="38" spans="1:12" s="20" customFormat="1" ht="24" customHeight="1">
      <c r="A38" s="414" t="s">
        <v>554</v>
      </c>
      <c r="B38" s="303"/>
      <c r="C38" s="399">
        <v>8</v>
      </c>
      <c r="D38" s="119">
        <v>0</v>
      </c>
      <c r="E38" s="399">
        <v>0</v>
      </c>
      <c r="F38" s="431">
        <f t="shared" si="4"/>
        <v>0</v>
      </c>
      <c r="G38" s="305" t="e">
        <f t="shared" si="3"/>
        <v>#DIV/0!</v>
      </c>
      <c r="I38" s="1"/>
      <c r="J38" s="1"/>
      <c r="K38" s="1"/>
      <c r="L38" s="1"/>
    </row>
    <row r="39" spans="1:12" s="20" customFormat="1" ht="24" customHeight="1">
      <c r="A39" s="414" t="s">
        <v>555</v>
      </c>
      <c r="B39" s="303"/>
      <c r="C39" s="399">
        <v>3</v>
      </c>
      <c r="D39" s="119">
        <v>0</v>
      </c>
      <c r="E39" s="399">
        <v>0</v>
      </c>
      <c r="F39" s="431">
        <f t="shared" si="4"/>
        <v>0</v>
      </c>
      <c r="G39" s="305" t="e">
        <f t="shared" si="3"/>
        <v>#DIV/0!</v>
      </c>
      <c r="I39" s="1"/>
      <c r="J39" s="1"/>
      <c r="K39" s="1"/>
      <c r="L39" s="1"/>
    </row>
    <row r="40" spans="1:12" s="20" customFormat="1" ht="24" customHeight="1">
      <c r="A40" s="414" t="s">
        <v>556</v>
      </c>
      <c r="B40" s="303"/>
      <c r="C40" s="399">
        <v>8</v>
      </c>
      <c r="D40" s="119">
        <v>0</v>
      </c>
      <c r="E40" s="399">
        <v>0</v>
      </c>
      <c r="F40" s="431">
        <f t="shared" si="4"/>
        <v>0</v>
      </c>
      <c r="G40" s="305" t="e">
        <f t="shared" si="3"/>
        <v>#DIV/0!</v>
      </c>
      <c r="I40" s="1"/>
      <c r="J40" s="1"/>
      <c r="K40" s="1"/>
      <c r="L40" s="1"/>
    </row>
    <row r="41" spans="1:12" s="20" customFormat="1" ht="24" customHeight="1">
      <c r="A41" s="123" t="s">
        <v>509</v>
      </c>
      <c r="B41" s="303"/>
      <c r="C41" s="122">
        <v>20</v>
      </c>
      <c r="D41" s="119">
        <v>0</v>
      </c>
      <c r="E41" s="122">
        <v>0</v>
      </c>
      <c r="F41" s="431">
        <f t="shared" si="4"/>
        <v>0</v>
      </c>
      <c r="G41" s="305" t="e">
        <f t="shared" si="3"/>
        <v>#DIV/0!</v>
      </c>
      <c r="I41" s="1"/>
      <c r="J41" s="1"/>
      <c r="K41" s="1"/>
      <c r="L41" s="1"/>
    </row>
    <row r="42" spans="1:12" s="20" customFormat="1" ht="24.6" hidden="1" customHeight="1">
      <c r="A42" s="92" t="s">
        <v>428</v>
      </c>
      <c r="B42" s="429"/>
      <c r="C42" s="93"/>
      <c r="D42" s="93"/>
      <c r="E42" s="93"/>
      <c r="F42" s="93">
        <f t="shared" si="2"/>
        <v>0</v>
      </c>
      <c r="G42" s="305" t="e">
        <f t="shared" si="3"/>
        <v>#DIV/0!</v>
      </c>
      <c r="I42" s="1"/>
      <c r="J42" s="1"/>
      <c r="K42" s="1"/>
      <c r="L42" s="1"/>
    </row>
    <row r="43" spans="1:12" s="20" customFormat="1" ht="21.75" customHeight="1">
      <c r="A43" s="290" t="s">
        <v>3</v>
      </c>
      <c r="B43" s="303">
        <v>4040</v>
      </c>
      <c r="C43" s="121">
        <f>SUM(C44:C46)</f>
        <v>10</v>
      </c>
      <c r="D43" s="121">
        <f>SUM(D44:D46)</f>
        <v>0</v>
      </c>
      <c r="E43" s="121">
        <f>SUM(E44:E46)</f>
        <v>0</v>
      </c>
      <c r="F43" s="430">
        <f t="shared" si="2"/>
        <v>0</v>
      </c>
      <c r="G43" s="439" t="e">
        <f t="shared" si="3"/>
        <v>#DIV/0!</v>
      </c>
      <c r="I43" s="1"/>
      <c r="J43" s="1"/>
      <c r="K43" s="1"/>
      <c r="L43" s="1"/>
    </row>
    <row r="44" spans="1:12" s="20" customFormat="1" ht="36" customHeight="1">
      <c r="A44" s="397" t="s">
        <v>557</v>
      </c>
      <c r="B44" s="303"/>
      <c r="C44" s="399">
        <v>5</v>
      </c>
      <c r="D44" s="119">
        <v>0</v>
      </c>
      <c r="E44" s="399">
        <v>0</v>
      </c>
      <c r="F44" s="431">
        <f t="shared" si="2"/>
        <v>0</v>
      </c>
      <c r="G44" s="305" t="e">
        <f t="shared" si="3"/>
        <v>#DIV/0!</v>
      </c>
      <c r="I44" s="1"/>
      <c r="J44" s="1"/>
      <c r="K44" s="1"/>
      <c r="L44" s="1"/>
    </row>
    <row r="45" spans="1:12" s="20" customFormat="1" ht="24" customHeight="1">
      <c r="A45" s="397" t="s">
        <v>558</v>
      </c>
      <c r="B45" s="303"/>
      <c r="C45" s="399">
        <v>3</v>
      </c>
      <c r="D45" s="119">
        <v>0</v>
      </c>
      <c r="E45" s="399">
        <v>0</v>
      </c>
      <c r="F45" s="431">
        <f t="shared" si="2"/>
        <v>0</v>
      </c>
      <c r="G45" s="305" t="e">
        <f t="shared" si="3"/>
        <v>#DIV/0!</v>
      </c>
      <c r="I45" s="1"/>
      <c r="J45" s="1"/>
      <c r="K45" s="1"/>
      <c r="L45" s="1"/>
    </row>
    <row r="46" spans="1:12" s="20" customFormat="1" ht="19.5" customHeight="1">
      <c r="A46" s="397" t="s">
        <v>559</v>
      </c>
      <c r="B46" s="429"/>
      <c r="C46" s="399">
        <v>2</v>
      </c>
      <c r="D46" s="119">
        <v>0</v>
      </c>
      <c r="E46" s="399">
        <v>0</v>
      </c>
      <c r="F46" s="431">
        <f t="shared" si="2"/>
        <v>0</v>
      </c>
      <c r="G46" s="305" t="e">
        <f t="shared" si="3"/>
        <v>#DIV/0!</v>
      </c>
      <c r="I46" s="1"/>
      <c r="J46" s="1"/>
      <c r="K46" s="1"/>
      <c r="L46" s="1"/>
    </row>
    <row r="47" spans="1:12" s="20" customFormat="1" ht="22.5" hidden="1" customHeight="1">
      <c r="A47" s="290" t="s">
        <v>3</v>
      </c>
      <c r="B47" s="303">
        <v>4041</v>
      </c>
      <c r="C47" s="440">
        <f t="shared" ref="C47:E47" si="7">C48</f>
        <v>0</v>
      </c>
      <c r="D47" s="440">
        <f t="shared" ref="D47" si="8">D48</f>
        <v>0</v>
      </c>
      <c r="E47" s="440">
        <f t="shared" si="7"/>
        <v>0</v>
      </c>
      <c r="F47" s="78">
        <f t="shared" ref="F47:F63" si="9">E47-D47</f>
        <v>0</v>
      </c>
      <c r="G47" s="441" t="e">
        <f t="shared" ref="G47:G63" si="10">(E47/D47)*100</f>
        <v>#DIV/0!</v>
      </c>
      <c r="I47" s="1"/>
      <c r="J47" s="1"/>
      <c r="K47" s="1"/>
      <c r="L47" s="1"/>
    </row>
    <row r="48" spans="1:12" s="20" customFormat="1" ht="40.5" hidden="1" customHeight="1">
      <c r="A48" s="92"/>
      <c r="B48" s="429"/>
      <c r="C48" s="93"/>
      <c r="D48" s="291"/>
      <c r="E48" s="93"/>
      <c r="F48" s="93">
        <f t="shared" si="9"/>
        <v>0</v>
      </c>
      <c r="G48" s="305" t="e">
        <f t="shared" si="10"/>
        <v>#DIV/0!</v>
      </c>
      <c r="I48" s="1"/>
      <c r="J48" s="1"/>
      <c r="K48" s="1"/>
      <c r="L48" s="1"/>
    </row>
    <row r="49" spans="1:12" s="20" customFormat="1" ht="22.5" hidden="1" customHeight="1">
      <c r="A49" s="290" t="s">
        <v>3</v>
      </c>
      <c r="B49" s="303">
        <v>4042</v>
      </c>
      <c r="C49" s="440">
        <f t="shared" ref="C49:E49" si="11">C50</f>
        <v>0</v>
      </c>
      <c r="D49" s="440">
        <f t="shared" ref="D49" si="12">D50</f>
        <v>0</v>
      </c>
      <c r="E49" s="440">
        <f t="shared" si="11"/>
        <v>0</v>
      </c>
      <c r="F49" s="78">
        <f t="shared" si="9"/>
        <v>0</v>
      </c>
      <c r="G49" s="441" t="e">
        <f t="shared" si="10"/>
        <v>#DIV/0!</v>
      </c>
      <c r="I49" s="1"/>
      <c r="J49" s="1"/>
      <c r="K49" s="1"/>
      <c r="L49" s="1"/>
    </row>
    <row r="50" spans="1:12" s="20" customFormat="1" ht="22.5" hidden="1" customHeight="1">
      <c r="A50" s="92"/>
      <c r="B50" s="429"/>
      <c r="C50" s="93"/>
      <c r="D50" s="291"/>
      <c r="E50" s="93"/>
      <c r="F50" s="93">
        <f t="shared" si="9"/>
        <v>0</v>
      </c>
      <c r="G50" s="305" t="e">
        <f t="shared" si="10"/>
        <v>#DIV/0!</v>
      </c>
      <c r="I50" s="1"/>
      <c r="J50" s="1"/>
      <c r="K50" s="1"/>
      <c r="L50" s="1"/>
    </row>
    <row r="51" spans="1:12" s="20" customFormat="1" ht="24.75" hidden="1" customHeight="1">
      <c r="A51" s="290" t="s">
        <v>3</v>
      </c>
      <c r="B51" s="303">
        <v>4043</v>
      </c>
      <c r="C51" s="440">
        <f t="shared" ref="C51:E51" si="13">C52</f>
        <v>0</v>
      </c>
      <c r="D51" s="440">
        <f t="shared" ref="D51" si="14">D52</f>
        <v>0</v>
      </c>
      <c r="E51" s="440">
        <f t="shared" si="13"/>
        <v>0</v>
      </c>
      <c r="F51" s="78">
        <f t="shared" si="9"/>
        <v>0</v>
      </c>
      <c r="G51" s="441" t="e">
        <f t="shared" si="10"/>
        <v>#DIV/0!</v>
      </c>
      <c r="I51" s="1"/>
      <c r="J51" s="1"/>
      <c r="K51" s="1"/>
      <c r="L51" s="1"/>
    </row>
    <row r="52" spans="1:12" s="20" customFormat="1" ht="24.75" hidden="1" customHeight="1">
      <c r="A52" s="92"/>
      <c r="B52" s="429"/>
      <c r="C52" s="93"/>
      <c r="D52" s="291"/>
      <c r="E52" s="93"/>
      <c r="F52" s="93">
        <f t="shared" si="9"/>
        <v>0</v>
      </c>
      <c r="G52" s="305" t="e">
        <f t="shared" si="10"/>
        <v>#DIV/0!</v>
      </c>
      <c r="I52" s="1"/>
      <c r="J52" s="1"/>
      <c r="K52" s="1"/>
      <c r="L52" s="1"/>
    </row>
    <row r="53" spans="1:12" s="20" customFormat="1" ht="29.25" hidden="1" customHeight="1">
      <c r="A53" s="290" t="s">
        <v>3</v>
      </c>
      <c r="B53" s="303">
        <v>4044</v>
      </c>
      <c r="C53" s="440">
        <f t="shared" ref="C53:E53" si="15">C54</f>
        <v>494</v>
      </c>
      <c r="D53" s="440">
        <f t="shared" ref="D53" si="16">D54</f>
        <v>0</v>
      </c>
      <c r="E53" s="440">
        <f t="shared" si="15"/>
        <v>65</v>
      </c>
      <c r="F53" s="78">
        <f t="shared" si="9"/>
        <v>65</v>
      </c>
      <c r="G53" s="441" t="e">
        <f t="shared" si="10"/>
        <v>#DIV/0!</v>
      </c>
      <c r="I53" s="1"/>
      <c r="J53" s="1"/>
      <c r="K53" s="1"/>
      <c r="L53" s="1"/>
    </row>
    <row r="54" spans="1:12" s="20" customFormat="1" ht="38.25" customHeight="1">
      <c r="A54" s="290" t="s">
        <v>60</v>
      </c>
      <c r="B54" s="303">
        <v>4050</v>
      </c>
      <c r="C54" s="121">
        <f>SUM(C55:C61)</f>
        <v>494</v>
      </c>
      <c r="D54" s="121">
        <f>SUM(D55:D61)</f>
        <v>0</v>
      </c>
      <c r="E54" s="121">
        <f>SUM(E55:E61)</f>
        <v>65</v>
      </c>
      <c r="F54" s="430">
        <f t="shared" si="9"/>
        <v>65</v>
      </c>
      <c r="G54" s="439" t="e">
        <f t="shared" si="10"/>
        <v>#DIV/0!</v>
      </c>
      <c r="I54" s="1"/>
      <c r="J54" s="1"/>
      <c r="K54" s="1"/>
      <c r="L54" s="1"/>
    </row>
    <row r="55" spans="1:12" s="20" customFormat="1" ht="36.75" customHeight="1">
      <c r="A55" s="92" t="s">
        <v>540</v>
      </c>
      <c r="B55" s="303"/>
      <c r="C55" s="120">
        <v>17</v>
      </c>
      <c r="D55" s="492">
        <v>0</v>
      </c>
      <c r="E55" s="120">
        <v>0</v>
      </c>
      <c r="F55" s="492">
        <f t="shared" si="9"/>
        <v>0</v>
      </c>
      <c r="G55" s="305" t="e">
        <f t="shared" si="10"/>
        <v>#DIV/0!</v>
      </c>
      <c r="I55" s="1"/>
      <c r="J55" s="1"/>
      <c r="K55" s="1"/>
      <c r="L55" s="1"/>
    </row>
    <row r="56" spans="1:12" s="20" customFormat="1" ht="38.25" customHeight="1">
      <c r="A56" s="308" t="s">
        <v>614</v>
      </c>
      <c r="B56" s="437"/>
      <c r="C56" s="133">
        <v>0</v>
      </c>
      <c r="D56" s="132">
        <v>0</v>
      </c>
      <c r="E56" s="133">
        <v>65</v>
      </c>
      <c r="F56" s="132"/>
      <c r="G56" s="438"/>
      <c r="I56" s="1"/>
      <c r="J56" s="1"/>
      <c r="K56" s="1"/>
      <c r="L56" s="1"/>
    </row>
    <row r="57" spans="1:12" s="20" customFormat="1" ht="22.5" customHeight="1">
      <c r="A57" s="397" t="s">
        <v>560</v>
      </c>
      <c r="B57" s="303"/>
      <c r="C57" s="398">
        <v>30</v>
      </c>
      <c r="D57" s="492">
        <v>0</v>
      </c>
      <c r="E57" s="398">
        <v>0</v>
      </c>
      <c r="F57" s="492">
        <f t="shared" si="9"/>
        <v>0</v>
      </c>
      <c r="G57" s="305" t="e">
        <f t="shared" si="10"/>
        <v>#DIV/0!</v>
      </c>
      <c r="I57" s="1"/>
      <c r="J57" s="1"/>
      <c r="K57" s="1"/>
      <c r="L57" s="1"/>
    </row>
    <row r="58" spans="1:12" s="20" customFormat="1" ht="21.75" customHeight="1">
      <c r="A58" s="397" t="s">
        <v>561</v>
      </c>
      <c r="B58" s="303"/>
      <c r="C58" s="398">
        <v>207</v>
      </c>
      <c r="D58" s="492">
        <v>0</v>
      </c>
      <c r="E58" s="398">
        <v>0</v>
      </c>
      <c r="F58" s="492">
        <f t="shared" si="9"/>
        <v>0</v>
      </c>
      <c r="G58" s="305" t="e">
        <f t="shared" si="10"/>
        <v>#DIV/0!</v>
      </c>
      <c r="I58" s="1"/>
      <c r="J58" s="1"/>
      <c r="K58" s="1"/>
      <c r="L58" s="1"/>
    </row>
    <row r="59" spans="1:12" s="20" customFormat="1" ht="20.25" customHeight="1">
      <c r="A59" s="397" t="s">
        <v>562</v>
      </c>
      <c r="B59" s="303"/>
      <c r="C59" s="398">
        <v>10</v>
      </c>
      <c r="D59" s="492">
        <v>0</v>
      </c>
      <c r="E59" s="398">
        <v>0</v>
      </c>
      <c r="F59" s="492">
        <f t="shared" si="9"/>
        <v>0</v>
      </c>
      <c r="G59" s="305" t="e">
        <f t="shared" si="10"/>
        <v>#DIV/0!</v>
      </c>
      <c r="I59" s="1"/>
      <c r="J59" s="1"/>
      <c r="K59" s="1"/>
      <c r="L59" s="1"/>
    </row>
    <row r="60" spans="1:12" s="20" customFormat="1" ht="33.75" customHeight="1">
      <c r="A60" s="413" t="s">
        <v>564</v>
      </c>
      <c r="B60" s="303"/>
      <c r="C60" s="399">
        <v>140</v>
      </c>
      <c r="D60" s="492">
        <v>0</v>
      </c>
      <c r="E60" s="399">
        <v>0</v>
      </c>
      <c r="F60" s="492">
        <f t="shared" si="9"/>
        <v>0</v>
      </c>
      <c r="G60" s="305" t="e">
        <f t="shared" si="10"/>
        <v>#DIV/0!</v>
      </c>
      <c r="I60" s="1"/>
      <c r="J60" s="1"/>
      <c r="K60" s="1"/>
      <c r="L60" s="1"/>
    </row>
    <row r="61" spans="1:12" s="20" customFormat="1" ht="24" customHeight="1">
      <c r="A61" s="413" t="s">
        <v>563</v>
      </c>
      <c r="B61" s="303"/>
      <c r="C61" s="399">
        <v>90</v>
      </c>
      <c r="D61" s="119">
        <v>0</v>
      </c>
      <c r="E61" s="399">
        <v>0</v>
      </c>
      <c r="F61" s="431">
        <f t="shared" si="9"/>
        <v>0</v>
      </c>
      <c r="G61" s="305" t="e">
        <f t="shared" si="10"/>
        <v>#DIV/0!</v>
      </c>
      <c r="I61" s="1"/>
      <c r="J61" s="1"/>
      <c r="K61" s="1"/>
      <c r="L61" s="1"/>
    </row>
    <row r="62" spans="1:12" s="20" customFormat="1" ht="29.25" hidden="1" customHeight="1">
      <c r="A62" s="290" t="s">
        <v>199</v>
      </c>
      <c r="B62" s="303">
        <v>4060</v>
      </c>
      <c r="C62" s="424">
        <f>C63</f>
        <v>0</v>
      </c>
      <c r="D62" s="424">
        <f t="shared" ref="D62" si="17">D63</f>
        <v>0</v>
      </c>
      <c r="E62" s="424">
        <f t="shared" ref="E62" si="18">E63</f>
        <v>0</v>
      </c>
      <c r="F62" s="430">
        <f t="shared" si="9"/>
        <v>0</v>
      </c>
      <c r="G62" s="439" t="e">
        <f t="shared" si="10"/>
        <v>#DIV/0!</v>
      </c>
      <c r="I62" s="1"/>
      <c r="J62" s="1"/>
      <c r="K62" s="1"/>
      <c r="L62" s="1"/>
    </row>
    <row r="63" spans="1:12" ht="27" hidden="1" customHeight="1">
      <c r="A63" s="92"/>
      <c r="B63" s="429"/>
      <c r="C63" s="442"/>
      <c r="D63" s="291"/>
      <c r="E63" s="93"/>
      <c r="F63" s="93">
        <f t="shared" si="9"/>
        <v>0</v>
      </c>
      <c r="G63" s="305" t="e">
        <f t="shared" si="10"/>
        <v>#DIV/0!</v>
      </c>
    </row>
    <row r="64" spans="1:12" s="66" customFormat="1" ht="38.25" customHeight="1">
      <c r="A64" s="311" t="s">
        <v>464</v>
      </c>
      <c r="B64" s="576" t="s">
        <v>80</v>
      </c>
      <c r="C64" s="576"/>
      <c r="D64" s="576"/>
      <c r="E64" s="443"/>
      <c r="F64" s="569" t="s">
        <v>579</v>
      </c>
      <c r="G64" s="570"/>
      <c r="I64" s="1"/>
      <c r="J64" s="1"/>
      <c r="K64" s="1"/>
      <c r="L64" s="1"/>
    </row>
    <row r="65" spans="1:12" s="444" customFormat="1">
      <c r="A65" s="481" t="s">
        <v>358</v>
      </c>
      <c r="B65" s="577" t="s">
        <v>66</v>
      </c>
      <c r="C65" s="577"/>
      <c r="D65" s="577"/>
      <c r="F65" s="578" t="s">
        <v>170</v>
      </c>
      <c r="G65" s="578"/>
      <c r="I65" s="1"/>
      <c r="J65" s="1"/>
      <c r="K65" s="1"/>
      <c r="L65" s="1"/>
    </row>
    <row r="66" spans="1:12">
      <c r="A66" s="3"/>
      <c r="D66" s="480"/>
      <c r="E66" s="35"/>
      <c r="F66" s="35"/>
      <c r="G66" s="35"/>
    </row>
    <row r="67" spans="1:12">
      <c r="A67" s="3"/>
      <c r="D67" s="480"/>
      <c r="E67" s="35"/>
      <c r="F67" s="35"/>
      <c r="G67" s="35"/>
    </row>
    <row r="68" spans="1:12">
      <c r="A68" s="3"/>
      <c r="D68" s="480"/>
      <c r="E68" s="35"/>
      <c r="F68" s="35"/>
      <c r="G68" s="35"/>
    </row>
    <row r="69" spans="1:12">
      <c r="A69" s="3"/>
      <c r="D69" s="480"/>
      <c r="E69" s="35"/>
      <c r="F69" s="35"/>
      <c r="G69" s="35"/>
    </row>
    <row r="70" spans="1:12">
      <c r="A70" s="3"/>
      <c r="D70" s="480"/>
      <c r="E70" s="35"/>
      <c r="F70" s="35"/>
      <c r="G70" s="35"/>
    </row>
    <row r="71" spans="1:12">
      <c r="A71" s="3"/>
      <c r="D71" s="480"/>
      <c r="E71" s="35"/>
      <c r="F71" s="35"/>
      <c r="G71" s="35"/>
    </row>
    <row r="72" spans="1:12">
      <c r="A72" s="3"/>
      <c r="D72" s="480"/>
      <c r="E72" s="35"/>
      <c r="F72" s="35"/>
      <c r="G72" s="35"/>
    </row>
    <row r="73" spans="1:12">
      <c r="A73" s="3"/>
      <c r="D73" s="480"/>
      <c r="E73" s="35"/>
      <c r="F73" s="35"/>
      <c r="G73" s="35"/>
    </row>
    <row r="74" spans="1:12">
      <c r="A74" s="3"/>
      <c r="D74" s="480"/>
      <c r="E74" s="35"/>
      <c r="F74" s="35"/>
      <c r="G74" s="35"/>
    </row>
    <row r="75" spans="1:12">
      <c r="A75" s="3"/>
      <c r="D75" s="480"/>
      <c r="E75" s="35"/>
      <c r="F75" s="35"/>
      <c r="G75" s="35"/>
    </row>
    <row r="76" spans="1:12">
      <c r="A76" s="3"/>
      <c r="D76" s="480"/>
      <c r="E76" s="35"/>
      <c r="F76" s="35"/>
      <c r="G76" s="35"/>
    </row>
    <row r="77" spans="1:12">
      <c r="A77" s="3"/>
      <c r="D77" s="480"/>
      <c r="E77" s="35"/>
      <c r="F77" s="35"/>
      <c r="G77" s="35"/>
    </row>
    <row r="78" spans="1:12">
      <c r="A78" s="3"/>
      <c r="D78" s="480"/>
      <c r="E78" s="35"/>
      <c r="F78" s="35"/>
      <c r="G78" s="35"/>
    </row>
    <row r="79" spans="1:12">
      <c r="A79" s="3"/>
      <c r="D79" s="480"/>
      <c r="E79" s="35"/>
      <c r="F79" s="35"/>
      <c r="G79" s="35"/>
    </row>
    <row r="80" spans="1:12">
      <c r="A80" s="3"/>
      <c r="D80" s="480"/>
      <c r="E80" s="35"/>
      <c r="F80" s="35"/>
      <c r="G80" s="35"/>
    </row>
    <row r="81" spans="1:7">
      <c r="A81" s="3"/>
      <c r="D81" s="480"/>
      <c r="E81" s="35"/>
      <c r="F81" s="35"/>
      <c r="G81" s="35"/>
    </row>
    <row r="82" spans="1:7">
      <c r="A82" s="3"/>
      <c r="D82" s="480"/>
      <c r="E82" s="35"/>
      <c r="F82" s="35"/>
      <c r="G82" s="35"/>
    </row>
    <row r="83" spans="1:7">
      <c r="A83" s="3"/>
      <c r="D83" s="480"/>
      <c r="E83" s="35"/>
      <c r="F83" s="35"/>
      <c r="G83" s="35"/>
    </row>
    <row r="84" spans="1:7">
      <c r="A84" s="3"/>
      <c r="D84" s="480"/>
      <c r="E84" s="35"/>
      <c r="F84" s="35"/>
      <c r="G84" s="35"/>
    </row>
    <row r="85" spans="1:7">
      <c r="A85" s="3"/>
      <c r="D85" s="480"/>
      <c r="E85" s="35"/>
      <c r="F85" s="35"/>
      <c r="G85" s="35"/>
    </row>
    <row r="86" spans="1:7">
      <c r="A86" s="3"/>
      <c r="D86" s="480"/>
      <c r="E86" s="35"/>
      <c r="F86" s="35"/>
      <c r="G86" s="35"/>
    </row>
    <row r="87" spans="1:7">
      <c r="A87" s="3"/>
      <c r="D87" s="480"/>
      <c r="E87" s="35"/>
      <c r="F87" s="35"/>
      <c r="G87" s="35"/>
    </row>
    <row r="88" spans="1:7">
      <c r="A88" s="3"/>
      <c r="D88" s="480"/>
      <c r="E88" s="35"/>
      <c r="F88" s="35"/>
      <c r="G88" s="35"/>
    </row>
    <row r="89" spans="1:7">
      <c r="A89" s="3"/>
      <c r="D89" s="480"/>
      <c r="E89" s="35"/>
      <c r="F89" s="35"/>
      <c r="G89" s="35"/>
    </row>
    <row r="90" spans="1:7">
      <c r="A90" s="3"/>
      <c r="D90" s="480"/>
      <c r="E90" s="35"/>
      <c r="F90" s="35"/>
      <c r="G90" s="35"/>
    </row>
    <row r="91" spans="1:7">
      <c r="A91" s="3"/>
      <c r="D91" s="480"/>
      <c r="E91" s="35"/>
      <c r="F91" s="35"/>
      <c r="G91" s="35"/>
    </row>
    <row r="92" spans="1:7">
      <c r="A92" s="3"/>
      <c r="D92" s="480"/>
      <c r="E92" s="35"/>
      <c r="F92" s="35"/>
      <c r="G92" s="35"/>
    </row>
    <row r="93" spans="1:7">
      <c r="A93" s="3"/>
      <c r="D93" s="480"/>
      <c r="E93" s="35"/>
      <c r="F93" s="35"/>
      <c r="G93" s="35"/>
    </row>
    <row r="94" spans="1:7">
      <c r="A94" s="3"/>
      <c r="D94" s="480"/>
      <c r="E94" s="35"/>
      <c r="F94" s="35"/>
      <c r="G94" s="35"/>
    </row>
    <row r="95" spans="1:7">
      <c r="A95" s="3"/>
      <c r="D95" s="480"/>
      <c r="E95" s="35"/>
      <c r="F95" s="35"/>
      <c r="G95" s="35"/>
    </row>
    <row r="96" spans="1:7">
      <c r="A96" s="3"/>
      <c r="D96" s="480"/>
      <c r="E96" s="35"/>
      <c r="F96" s="35"/>
      <c r="G96" s="35"/>
    </row>
    <row r="97" spans="1:7">
      <c r="A97" s="3"/>
      <c r="D97" s="480"/>
      <c r="E97" s="35"/>
      <c r="F97" s="35"/>
      <c r="G97" s="35"/>
    </row>
    <row r="98" spans="1:7">
      <c r="A98" s="3"/>
      <c r="D98" s="480"/>
      <c r="E98" s="35"/>
      <c r="F98" s="35"/>
      <c r="G98" s="35"/>
    </row>
    <row r="99" spans="1:7">
      <c r="A99" s="3"/>
      <c r="D99" s="480"/>
      <c r="E99" s="35"/>
      <c r="F99" s="35"/>
      <c r="G99" s="35"/>
    </row>
    <row r="100" spans="1:7">
      <c r="A100" s="3"/>
      <c r="D100" s="480"/>
      <c r="E100" s="35"/>
      <c r="F100" s="35"/>
      <c r="G100" s="35"/>
    </row>
    <row r="101" spans="1:7">
      <c r="A101" s="3"/>
      <c r="D101" s="480"/>
      <c r="E101" s="35"/>
      <c r="F101" s="35"/>
      <c r="G101" s="35"/>
    </row>
    <row r="102" spans="1:7">
      <c r="A102" s="3"/>
      <c r="D102" s="480"/>
      <c r="E102" s="35"/>
      <c r="F102" s="35"/>
      <c r="G102" s="35"/>
    </row>
    <row r="103" spans="1:7">
      <c r="A103" s="3"/>
      <c r="D103" s="480"/>
      <c r="E103" s="35"/>
      <c r="F103" s="35"/>
      <c r="G103" s="35"/>
    </row>
    <row r="104" spans="1:7">
      <c r="A104" s="3"/>
      <c r="D104" s="480"/>
      <c r="E104" s="35"/>
      <c r="F104" s="35"/>
      <c r="G104" s="35"/>
    </row>
    <row r="105" spans="1:7">
      <c r="A105" s="3"/>
      <c r="D105" s="480"/>
      <c r="E105" s="35"/>
      <c r="F105" s="35"/>
      <c r="G105" s="35"/>
    </row>
    <row r="106" spans="1:7">
      <c r="A106" s="3"/>
      <c r="D106" s="480"/>
      <c r="E106" s="35"/>
      <c r="F106" s="35"/>
      <c r="G106" s="35"/>
    </row>
    <row r="107" spans="1:7">
      <c r="A107" s="3"/>
      <c r="D107" s="480"/>
      <c r="E107" s="35"/>
      <c r="F107" s="35"/>
      <c r="G107" s="35"/>
    </row>
    <row r="108" spans="1:7">
      <c r="A108" s="3"/>
      <c r="D108" s="480"/>
      <c r="E108" s="35"/>
      <c r="F108" s="35"/>
      <c r="G108" s="35"/>
    </row>
    <row r="109" spans="1:7">
      <c r="A109" s="3"/>
      <c r="D109" s="480"/>
      <c r="E109" s="35"/>
      <c r="F109" s="35"/>
      <c r="G109" s="35"/>
    </row>
    <row r="110" spans="1:7">
      <c r="A110" s="3"/>
      <c r="D110" s="480"/>
      <c r="E110" s="35"/>
      <c r="F110" s="35"/>
      <c r="G110" s="35"/>
    </row>
    <row r="111" spans="1:7">
      <c r="A111" s="3"/>
      <c r="D111" s="480"/>
      <c r="E111" s="35"/>
      <c r="F111" s="35"/>
      <c r="G111" s="35"/>
    </row>
    <row r="112" spans="1:7">
      <c r="A112" s="3"/>
      <c r="D112" s="480"/>
      <c r="E112" s="35"/>
      <c r="F112" s="35"/>
      <c r="G112" s="35"/>
    </row>
    <row r="113" spans="1:7">
      <c r="A113" s="3"/>
      <c r="D113" s="480"/>
      <c r="E113" s="35"/>
      <c r="F113" s="35"/>
      <c r="G113" s="35"/>
    </row>
    <row r="114" spans="1:7">
      <c r="A114" s="3"/>
      <c r="D114" s="480"/>
      <c r="E114" s="35"/>
      <c r="F114" s="35"/>
      <c r="G114" s="35"/>
    </row>
    <row r="115" spans="1:7">
      <c r="A115" s="3"/>
      <c r="D115" s="480"/>
      <c r="E115" s="35"/>
      <c r="F115" s="35"/>
      <c r="G115" s="35"/>
    </row>
    <row r="116" spans="1:7">
      <c r="A116" s="3"/>
      <c r="D116" s="480"/>
      <c r="E116" s="35"/>
      <c r="F116" s="35"/>
      <c r="G116" s="35"/>
    </row>
    <row r="117" spans="1:7">
      <c r="A117" s="3"/>
      <c r="D117" s="480"/>
      <c r="E117" s="35"/>
      <c r="F117" s="35"/>
      <c r="G117" s="35"/>
    </row>
    <row r="118" spans="1:7">
      <c r="A118" s="3"/>
    </row>
    <row r="119" spans="1:7">
      <c r="A119" s="5"/>
    </row>
    <row r="120" spans="1:7">
      <c r="A120" s="5"/>
    </row>
    <row r="121" spans="1:7">
      <c r="A121" s="5"/>
    </row>
    <row r="122" spans="1:7">
      <c r="A122" s="5"/>
    </row>
    <row r="123" spans="1:7">
      <c r="A123" s="5"/>
    </row>
    <row r="124" spans="1:7">
      <c r="A124" s="5"/>
    </row>
    <row r="125" spans="1:7">
      <c r="A125" s="5"/>
    </row>
    <row r="126" spans="1:7">
      <c r="A126" s="5"/>
    </row>
    <row r="127" spans="1:7">
      <c r="A127" s="5"/>
    </row>
    <row r="128" spans="1:7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</sheetData>
  <mergeCells count="5">
    <mergeCell ref="B64:D64"/>
    <mergeCell ref="B65:D65"/>
    <mergeCell ref="F64:G64"/>
    <mergeCell ref="F65:G65"/>
    <mergeCell ref="A2:G2"/>
  </mergeCells>
  <pageMargins left="0.59055118110236227" right="0.59055118110236227" top="0.98425196850393704" bottom="0.59055118110236227" header="0.31496062992125984" footer="0.31496062992125984"/>
  <pageSetup paperSize="9" scale="75" orientation="landscape" r:id="rId1"/>
  <ignoredErrors>
    <ignoredError sqref="G57:G63 G43 G18:G21 G14:G16 G25:G35 G7:G13 G36:G41 G44:G5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20</vt:i4>
      </vt:variant>
    </vt:vector>
  </HeadingPairs>
  <TitlesOfParts>
    <vt:vector size="34" baseType="lpstr">
      <vt:lpstr>Осн. фін. пок.</vt:lpstr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ІІІ. Рух грош. коштів</vt:lpstr>
      <vt:lpstr>Розшифровка до Руху</vt:lpstr>
      <vt:lpstr>IV. Кап. інвестиції</vt:lpstr>
      <vt:lpstr>Розшифровка до капівидатків</vt:lpstr>
      <vt:lpstr> V. Коефіцієнти</vt:lpstr>
      <vt:lpstr>6.1. Інша інфо_1</vt:lpstr>
      <vt:lpstr>6.2. Інша інфо_2</vt:lpstr>
      <vt:lpstr>VII Статутн. капіт</vt:lpstr>
      <vt:lpstr>Розшифровка до Статутного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капівидатків'!Заголовки_для_печати</vt:lpstr>
      <vt:lpstr>'Розшифровка до Руху'!Заголовки_для_печати</vt:lpstr>
      <vt:lpstr>'Розшифровка фінрезультати'!Заголовки_для_печати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'IV. Кап. інвестиції'!Область_печати</vt:lpstr>
      <vt:lpstr>'VII Статутн. капіт'!Область_печати</vt:lpstr>
      <vt:lpstr>'ІІІ. Рух грош. коштів'!Область_печати</vt:lpstr>
      <vt:lpstr>'Осн. фін. пок.'!Область_печати</vt:lpstr>
      <vt:lpstr>'Розшифровка до капівидатків'!Область_печати</vt:lpstr>
      <vt:lpstr>'Розшифровка до Руху'!Область_печати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2025-02-12T09:45:05Z</cp:lastPrinted>
  <dcterms:created xsi:type="dcterms:W3CDTF">2003-03-13T16:00:22Z</dcterms:created>
  <dcterms:modified xsi:type="dcterms:W3CDTF">2025-02-25T15:07:07Z</dcterms:modified>
</cp:coreProperties>
</file>